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bookViews>
  <sheets>
    <sheet name="A_UTENZA SERVITA" sheetId="1" r:id="rId1"/>
    <sheet name="G_DETERMINANTI TARIFFARI" sheetId="2" r:id="rId2"/>
    <sheet name="H_AGEVOLAZIONI TARIFFARIE" sheetId="3" r:id="rId3"/>
  </sheets>
  <externalReferences>
    <externalReference r:id="rId4"/>
    <externalReference r:id="rId5"/>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J58" i="2"/>
  <c r="J57" i="2"/>
  <c r="J56" i="2"/>
  <c r="J55" i="2"/>
  <c r="J54" i="2"/>
  <c r="J53" i="2"/>
  <c r="J52" i="2"/>
  <c r="J51" i="2"/>
  <c r="J50" i="2"/>
  <c r="N45" i="2"/>
  <c r="M45" i="2"/>
  <c r="J45" i="2"/>
  <c r="H45" i="2"/>
  <c r="G45" i="2"/>
  <c r="B45" i="2"/>
  <c r="A45" i="2"/>
  <c r="J44" i="2"/>
  <c r="H44" i="2"/>
  <c r="G44" i="2"/>
  <c r="B44" i="2"/>
  <c r="A44" i="2"/>
  <c r="N43" i="2"/>
  <c r="M43" i="2"/>
  <c r="J43" i="2"/>
  <c r="H43" i="2"/>
  <c r="G43" i="2"/>
  <c r="B43" i="2"/>
  <c r="A43" i="2"/>
  <c r="N42" i="2"/>
  <c r="M42" i="2"/>
  <c r="J42" i="2"/>
  <c r="H42" i="2"/>
  <c r="G42" i="2"/>
  <c r="B42" i="2"/>
  <c r="A42" i="2"/>
  <c r="N41" i="2"/>
  <c r="M41" i="2"/>
  <c r="J41" i="2"/>
  <c r="H41" i="2"/>
  <c r="G41" i="2"/>
  <c r="B41" i="2"/>
  <c r="A41" i="2"/>
  <c r="N40" i="2"/>
  <c r="M40" i="2"/>
  <c r="J40" i="2"/>
  <c r="H40" i="2"/>
  <c r="G40" i="2"/>
  <c r="B40" i="2"/>
  <c r="A40" i="2"/>
  <c r="N39" i="2"/>
  <c r="M39" i="2"/>
  <c r="J39" i="2"/>
  <c r="H39" i="2"/>
  <c r="G39" i="2"/>
  <c r="B39" i="2"/>
  <c r="A39" i="2"/>
  <c r="N38" i="2"/>
  <c r="M38" i="2"/>
  <c r="J38" i="2"/>
  <c r="H38" i="2"/>
  <c r="G38" i="2"/>
  <c r="B38" i="2"/>
  <c r="A38" i="2"/>
  <c r="N37" i="2"/>
  <c r="M37" i="2"/>
  <c r="J37" i="2"/>
  <c r="H37" i="2"/>
  <c r="G37" i="2"/>
  <c r="B37" i="2"/>
  <c r="A37" i="2"/>
  <c r="N36" i="2"/>
  <c r="M36" i="2"/>
  <c r="J36" i="2"/>
  <c r="H36" i="2"/>
  <c r="G36" i="2"/>
  <c r="B36" i="2"/>
  <c r="A36" i="2"/>
  <c r="N35" i="2"/>
  <c r="M35" i="2"/>
  <c r="J35" i="2"/>
  <c r="H35" i="2"/>
  <c r="G35" i="2"/>
  <c r="B35" i="2"/>
  <c r="A35" i="2"/>
  <c r="N34" i="2"/>
  <c r="M34" i="2"/>
  <c r="J34" i="2"/>
  <c r="H34" i="2"/>
  <c r="G34" i="2"/>
  <c r="B34" i="2"/>
  <c r="A34" i="2"/>
  <c r="J33" i="2"/>
  <c r="H33" i="2"/>
  <c r="G33" i="2"/>
  <c r="B33" i="2"/>
  <c r="A33" i="2"/>
  <c r="N32" i="2"/>
  <c r="M32" i="2"/>
  <c r="J32" i="2"/>
  <c r="H32" i="2"/>
  <c r="G32" i="2"/>
  <c r="B32" i="2"/>
  <c r="A32" i="2"/>
  <c r="N31" i="2"/>
  <c r="M31" i="2"/>
  <c r="J31" i="2"/>
  <c r="H31" i="2"/>
  <c r="G31" i="2"/>
  <c r="B31" i="2"/>
  <c r="A31" i="2"/>
  <c r="N30" i="2"/>
  <c r="M30" i="2"/>
  <c r="J30" i="2"/>
  <c r="H30" i="2"/>
  <c r="G30" i="2"/>
  <c r="B30" i="2"/>
  <c r="A30" i="2"/>
  <c r="J29" i="2"/>
  <c r="H29" i="2"/>
  <c r="G29" i="2"/>
  <c r="B29" i="2"/>
  <c r="A29" i="2"/>
  <c r="N28" i="2"/>
  <c r="M28" i="2"/>
  <c r="J28" i="2"/>
  <c r="H28" i="2"/>
  <c r="G28" i="2"/>
  <c r="B28" i="2"/>
  <c r="A28" i="2"/>
  <c r="N27" i="2"/>
  <c r="N59" i="2" s="1"/>
  <c r="N61" i="2" s="1"/>
  <c r="M27" i="2"/>
  <c r="M59" i="2" s="1"/>
  <c r="N62" i="2" s="1"/>
  <c r="J27" i="2"/>
  <c r="J59" i="2" s="1"/>
  <c r="H27" i="2"/>
  <c r="G27" i="2"/>
  <c r="B27" i="2"/>
  <c r="A27" i="2"/>
  <c r="N26" i="2"/>
  <c r="M26" i="2"/>
  <c r="J26" i="2"/>
  <c r="H26" i="2"/>
  <c r="G26" i="2"/>
  <c r="B26" i="2"/>
  <c r="A26" i="2"/>
  <c r="N12" i="2"/>
  <c r="M12" i="2"/>
  <c r="J11" i="2"/>
  <c r="H11" i="2"/>
  <c r="G11" i="2"/>
  <c r="J10" i="2"/>
  <c r="H10" i="2"/>
  <c r="G10" i="2"/>
  <c r="J9" i="2"/>
  <c r="H9" i="2"/>
  <c r="G9" i="2"/>
  <c r="J8" i="2"/>
  <c r="H8" i="2"/>
  <c r="G8" i="2"/>
  <c r="J7" i="2"/>
  <c r="H7" i="2"/>
  <c r="G7" i="2"/>
  <c r="J6" i="2"/>
  <c r="J12" i="2" s="1"/>
  <c r="H6" i="2"/>
  <c r="G6" i="2"/>
  <c r="D130" i="1"/>
  <c r="C130" i="1"/>
  <c r="D108" i="1"/>
  <c r="C108" i="1"/>
  <c r="D84" i="1"/>
  <c r="C84" i="1"/>
  <c r="D83" i="1"/>
  <c r="C83" i="1"/>
  <c r="D79" i="1"/>
  <c r="C79" i="1"/>
  <c r="D78" i="1"/>
  <c r="C78" i="1"/>
  <c r="D76" i="1"/>
  <c r="C76" i="1"/>
  <c r="D75" i="1"/>
  <c r="C75" i="1"/>
  <c r="D73" i="1"/>
  <c r="C73" i="1"/>
  <c r="D72" i="1"/>
  <c r="C72" i="1"/>
  <c r="D71" i="1"/>
  <c r="C71" i="1"/>
  <c r="D70" i="1"/>
  <c r="C70" i="1"/>
  <c r="D68" i="1"/>
  <c r="C68" i="1"/>
  <c r="D67" i="1"/>
  <c r="C67" i="1"/>
  <c r="D65" i="1"/>
  <c r="C65" i="1"/>
  <c r="D63" i="1"/>
  <c r="C63" i="1"/>
  <c r="D61" i="1"/>
  <c r="C61" i="1"/>
  <c r="D60" i="1"/>
  <c r="C60" i="1"/>
  <c r="D58" i="1"/>
  <c r="C58" i="1"/>
  <c r="D57" i="1"/>
  <c r="C57" i="1"/>
  <c r="D55" i="1"/>
  <c r="D85" i="1" s="1"/>
  <c r="C55" i="1"/>
  <c r="C85" i="1" s="1"/>
  <c r="D53" i="1"/>
  <c r="C53" i="1"/>
  <c r="D44" i="1"/>
  <c r="C44" i="1"/>
  <c r="C32" i="1" s="1"/>
  <c r="C36" i="1"/>
  <c r="D32" i="1"/>
  <c r="B21" i="1"/>
  <c r="N63" i="2" l="1"/>
  <c r="J61" i="2"/>
  <c r="C74" i="2" l="1"/>
  <c r="J63" i="2"/>
  <c r="J66"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7"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7"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<sst xmlns="http://schemas.openxmlformats.org/spreadsheetml/2006/main" count="297" uniqueCount="178">
  <si>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</si>
  <si>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</si>
  <si>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</si>
  <si>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</si>
  <si>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</si>
  <si>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</si>
  <si>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</si>
  <si>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</si>
  <si>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</si>
  <si>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</si>
  <si>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</si>
  <si>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</si>
  <si>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</si>
  <si>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</si>
  <si>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</si>
  <si>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</si>
  <si>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</si>
  <si>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</si>
  <si>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</si>
  <si>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</si>
  <si>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</si>
  <si>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</si>
  <si>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</si>
  <si>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</si>
  <si>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</si>
  <si>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</si>
  <si>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</si>
  <si>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</si>
  <si>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</si>
  <si>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</si>
  <si>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</si>
  <si>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</si>
  <si>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</si>
  <si>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</si>
  <si>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</si>
  <si>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</si>
  <si>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</si>
  <si>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</si>
  <si>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</si>
  <si>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</si>
  <si>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</si>
  <si>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</si>
  <si>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</si>
  <si>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</si>
  <si>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</si>
  <si>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</si>
  <si>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</si>
  <si>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</si>
  <si>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</si>
  <si>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</si>
  <si>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</si>
  <si>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</si>
  <si>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</si>
  <si>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</si>
  <si>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</si>
  <si>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</si>
  <si>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</si>
  <si>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Case di cura e riposo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</si>
  <si>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</si>
  <si>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</si>
  <si>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</si>
  <si>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</si>
  <si>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artigianali di produzione beni specifici</t>
  </si>
  <si>
    <t>Ristoranti, trattorie, osterie, pizzerie, pub</t>
  </si>
  <si>
    <t>Bar, caffè, pasticceria</t>
  </si>
  <si>
    <t>Supermercato, pane e pasta, macelleria, salumi e formaggi, generi alimentari</t>
  </si>
  <si>
    <t>Discoteche, night club</t>
  </si>
  <si>
    <t>A.3.e</t>
  </si>
  <si>
    <t>CLASSE DI UTENZA NON DOMESTICA DA REGOLAMENTO TARI, SE DIFFERENTE DALLE CATEGORIE DEL D.P.R. 158/99</t>
  </si>
  <si>
    <t>Banchi di mercato durevoli</t>
  </si>
  <si>
    <t>Banchi di mercato generi alimentari</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</si>
  <si>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</si>
  <si>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</si>
  <si>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</si>
  <si>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</si>
  <si>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</si>
  <si>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</si>
  <si>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</si>
  <si>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</si>
  <si>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</si>
  <si>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</si>
  <si>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</si>
  <si>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</si>
  <si>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</si>
  <si>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</si>
  <si>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</si>
  <si>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</si>
  <si>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</si>
  <si>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</si>
  <si>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</si>
  <si>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</si>
  <si>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</si>
  <si>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</si>
  <si>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</si>
  <si>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</si>
  <si>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</si>
  <si>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</si>
  <si>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</si>
  <si>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</si>
  <si>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</si>
  <si>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</si>
  <si>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</si>
  <si>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</si>
  <si>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</si>
  <si>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</si>
  <si>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</si>
  <si>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</si>
  <si>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</si>
  <si>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</si>
  <si>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</si>
  <si>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</si>
  <si>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</si>
  <si>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</si>
  <si>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</si>
  <si>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</si>
  <si>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</si>
  <si>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</si>
  <si>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</si>
  <si>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</si>
  <si>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</si>
  <si>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</si>
  <si>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</si>
  <si>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</si>
  <si>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</si>
  <si>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</si>
  <si>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</si>
  <si>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</si>
  <si>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</si>
  <si>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</si>
  <si>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</si>
  <si>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t>
  </si>
  <si>
    <t>1</t>
  </si>
  <si>
    <t>2</t>
  </si>
  <si>
    <t>3</t>
  </si>
  <si>
    <t>4</t>
  </si>
  <si>
    <t>5</t>
  </si>
  <si>
    <t>6</t>
  </si>
  <si>
    <t>Riduzione sconti oltre soglia</t>
  </si>
  <si>
    <t>Sconto avvio al recupero</t>
  </si>
  <si>
    <t>Sconto cassonetto disagiato</t>
  </si>
  <si>
    <t>Sconto compostiera</t>
  </si>
  <si>
    <t>Sconto quota variabile</t>
  </si>
  <si>
    <t>Sconto residenti all'estero</t>
  </si>
  <si>
    <t>Uffici, agenzie, studi professionali e filiali di banca</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</si>
  <si>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</si>
  <si>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</si>
  <si>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</si>
  <si>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</si>
  <si>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</si>
  <si>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</si>
  <si>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</si>
  <si>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</si>
  <si>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</si>
  <si>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</si>
  <si>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</si>
  <si>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</si>
  <si>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</si>
  <si>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</si>
  <si>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</si>
  <si>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</si>
  <si>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</si>
  <si>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</si>
  <si>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</si>
  <si>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</si>
  <si>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</si>
  <si>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</si>
  <si>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</si>
  <si>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</si>
  <si>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</si>
  <si>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</si>
  <si>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</si>
  <si>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</si>
  <si>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</si>
  <si>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</si>
  <si>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Autorimesse e magazzini senza alcuna vendita diretta</t>
  </si>
  <si>
    <t>Attività artigianali tipo botteghe: parrucchiere, barbiere, estetista</t>
  </si>
  <si>
    <t>RIVERGARO</t>
  </si>
  <si>
    <t>BACINO TARIFFARIO RIVERGARO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</si>
</sst>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7">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
      <sz val="10"/>
      <name val="Humnst777 Lt BT"/>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53">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5" xfId="0" applyFont="1" applyBorder="1" applyAlignment="1">
      <alignment vertical="top" wrapText="1"/>
    </xf>
    <xf numFmtId="0" fontId="5" fillId="0" borderId="15" xfId="0" applyFont="1" applyBorder="1" applyAlignment="1">
      <alignment horizontal="left" vertical="top" wrapText="1"/>
    </xf>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25" fillId="0" borderId="16" xfId="4" applyFont="1" applyFill="1" applyBorder="1" applyAlignment="1"/>
    <xf numFmtId="0" fontId="25" fillId="0" borderId="17" xfId="4" applyFont="1" applyFill="1" applyBorder="1" applyAlignment="1"/>
    <xf numFmtId="0" fontId="25" fillId="0" borderId="17" xfId="4" applyFont="1" applyFill="1" applyBorder="1" applyAlignment="1">
      <alignment horizontal="right"/>
    </xf>
    <xf numFmtId="41" fontId="5" fillId="0" borderId="23" xfId="2" applyFont="1" applyFill="1" applyBorder="1" applyAlignment="1">
      <alignment horizontal="center"/>
    </xf>
    <xf numFmtId="41" fontId="5" fillId="0" borderId="24" xfId="2" applyFont="1" applyFill="1" applyBorder="1"/>
    <xf numFmtId="0" fontId="0" fillId="7" borderId="14" xfId="0" applyFill="1" applyBorder="1"/>
    <xf numFmtId="165" fontId="26" fillId="0" borderId="14" xfId="7" applyFont="1" applyBorder="1" applyAlignment="1" applyProtection="1">
      <alignment horizontal="left" vertical="top"/>
      <protection locked="0"/>
    </xf>
    <xf numFmtId="165" fontId="26" fillId="0" borderId="14" xfId="7" applyFont="1" applyBorder="1" applyAlignment="1" applyProtection="1">
      <alignment vertical="top"/>
      <protection locked="0"/>
    </xf>
    <xf numFmtId="41" fontId="5" fillId="0" borderId="0" xfId="0" applyNumberFormat="1" applyFont="1"/>
    <xf numFmtId="0" fontId="5" fillId="0" borderId="0" xfId="0" applyFont="1" applyFill="1"/>
    <xf numFmtId="165" fontId="5" fillId="0" borderId="0" xfId="0" applyNumberFormat="1" applyFont="1" applyFill="1"/>
    <xf numFmtId="41" fontId="5" fillId="0" borderId="0" xfId="0" applyNumberFormat="1" applyFont="1" applyFill="1"/>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RIVERGARO%20A%20G%20H%20_Schede_DGR75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filesrv2\Servizi\Reporting\atersir\2017\CONSUN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942</v>
          </cell>
          <cell r="D38">
            <v>109852</v>
          </cell>
        </row>
        <row r="39">
          <cell r="C39">
            <v>896</v>
          </cell>
          <cell r="D39">
            <v>116426</v>
          </cell>
        </row>
        <row r="40">
          <cell r="C40">
            <v>1164</v>
          </cell>
          <cell r="D40">
            <v>152362</v>
          </cell>
        </row>
        <row r="41">
          <cell r="C41">
            <v>371</v>
          </cell>
          <cell r="D41">
            <v>53189</v>
          </cell>
        </row>
        <row r="42">
          <cell r="C42">
            <v>88</v>
          </cell>
          <cell r="D42">
            <v>12523</v>
          </cell>
        </row>
        <row r="43">
          <cell r="C43">
            <v>29</v>
          </cell>
          <cell r="D43">
            <v>4389</v>
          </cell>
        </row>
        <row r="110">
          <cell r="A110">
            <v>1</v>
          </cell>
          <cell r="B110" t="str">
            <v>Musei, biblioteche, scuole, associazioni, luoghi di culto</v>
          </cell>
          <cell r="D110">
            <v>1470</v>
          </cell>
        </row>
        <row r="111">
          <cell r="A111">
            <v>3</v>
          </cell>
          <cell r="B111" t="str">
            <v>Autorimesse e magazzini senza alcuna vendita diretta</v>
          </cell>
          <cell r="D111">
            <v>22708</v>
          </cell>
        </row>
        <row r="112">
          <cell r="A112">
            <v>4</v>
          </cell>
          <cell r="B112" t="str">
            <v>Campeggi, distributori carburanti, impianti sportivi</v>
          </cell>
          <cell r="D112">
            <v>8647.9</v>
          </cell>
        </row>
        <row r="113">
          <cell r="A113">
            <v>5</v>
          </cell>
          <cell r="B113" t="str">
            <v>Stabilimenti balneari</v>
          </cell>
          <cell r="D113">
            <v>0</v>
          </cell>
        </row>
        <row r="114">
          <cell r="A114">
            <v>6</v>
          </cell>
          <cell r="B114" t="str">
            <v>Esposizioni, autosaloni</v>
          </cell>
          <cell r="D114">
            <v>1995</v>
          </cell>
        </row>
        <row r="115">
          <cell r="A115">
            <v>7</v>
          </cell>
          <cell r="B115" t="str">
            <v>Alberghi con ristorante</v>
          </cell>
          <cell r="D115">
            <v>2155.6999999999998</v>
          </cell>
        </row>
        <row r="116">
          <cell r="A116">
            <v>9</v>
          </cell>
          <cell r="B116" t="str">
            <v>Case di cura e riposo</v>
          </cell>
          <cell r="C116">
            <v>3</v>
          </cell>
          <cell r="D116">
            <v>5907</v>
          </cell>
        </row>
        <row r="117">
          <cell r="A117">
            <v>11</v>
          </cell>
          <cell r="B117" t="str">
            <v>Uffici, agenzie, studi professionali e filiali di banca</v>
          </cell>
          <cell r="D117">
            <v>3611</v>
          </cell>
        </row>
        <row r="118">
          <cell r="A118">
            <v>13</v>
          </cell>
          <cell r="B118" t="str">
            <v>Negozi abbigliamento, calzature, libreria, cartoleria, ferramenta e altri beni durevoli</v>
          </cell>
          <cell r="D118">
            <v>3029</v>
          </cell>
        </row>
        <row r="119">
          <cell r="A119">
            <v>14</v>
          </cell>
          <cell r="B119" t="str">
            <v>Edicola, farmacia, tabaccaio, plurilicenze</v>
          </cell>
          <cell r="D119">
            <v>115</v>
          </cell>
        </row>
        <row r="120">
          <cell r="A120">
            <v>16</v>
          </cell>
          <cell r="B120" t="str">
            <v>Banchi di mercato durevoli</v>
          </cell>
          <cell r="D120">
            <v>215.83561643835617</v>
          </cell>
        </row>
        <row r="121">
          <cell r="A121">
            <v>17</v>
          </cell>
          <cell r="B121" t="str">
            <v>Attività artigianali tipo botteghe: parrucchiere, barbiere, estetista</v>
          </cell>
          <cell r="D121">
            <v>461</v>
          </cell>
        </row>
        <row r="122">
          <cell r="A122">
            <v>18</v>
          </cell>
          <cell r="B122" t="str">
            <v>Attività artigianali tipo botteghe: falegname, idraulico, fabbro, elettricista</v>
          </cell>
          <cell r="D122">
            <v>4713</v>
          </cell>
        </row>
        <row r="123">
          <cell r="A123">
            <v>19</v>
          </cell>
          <cell r="B123" t="str">
            <v>Carrozzeria, autofficina, elettrauto</v>
          </cell>
          <cell r="D123">
            <v>3339</v>
          </cell>
        </row>
        <row r="124">
          <cell r="A124">
            <v>21</v>
          </cell>
          <cell r="B124" t="str">
            <v>Attività artigianali di produzione beni specifici</v>
          </cell>
          <cell r="D124">
            <v>18836</v>
          </cell>
        </row>
        <row r="125">
          <cell r="A125">
            <v>22</v>
          </cell>
          <cell r="B125" t="str">
            <v>Ristoranti, trattorie, osterie, pizzerie, pub</v>
          </cell>
          <cell r="D125">
            <v>3770.3999999999996</v>
          </cell>
        </row>
        <row r="126">
          <cell r="A126">
            <v>24</v>
          </cell>
          <cell r="B126" t="str">
            <v>Bar, caffè, pasticceria</v>
          </cell>
          <cell r="D126">
            <v>1572.4</v>
          </cell>
        </row>
        <row r="127">
          <cell r="A127">
            <v>25</v>
          </cell>
          <cell r="B127" t="str">
            <v>Supermercato, pane e pasta, macelleria, salumi e formaggi, generi alimentari</v>
          </cell>
          <cell r="D127">
            <v>4473.2</v>
          </cell>
        </row>
        <row r="128">
          <cell r="A128">
            <v>29</v>
          </cell>
          <cell r="B128" t="str">
            <v>Banchi di mercato generi alimentari</v>
          </cell>
          <cell r="D128">
            <v>62.827397260273976</v>
          </cell>
        </row>
        <row r="129">
          <cell r="A129">
            <v>30</v>
          </cell>
          <cell r="B129" t="str">
            <v>Discoteche, night club</v>
          </cell>
          <cell r="D129">
            <v>684.19999999999993</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Foglio2"/>
      <sheetName val="Foglio3"/>
      <sheetName val="Foglio4"/>
      <sheetName val="Foglio5"/>
      <sheetName val="Foglio6"/>
      <sheetName val="FELINO"/>
      <sheetName val="SCONTI FELINO"/>
    </sheetNames>
    <sheetDataSet>
      <sheetData sheetId="0"/>
      <sheetData sheetId="1"/>
      <sheetData sheetId="2"/>
      <sheetData sheetId="3"/>
      <sheetData sheetId="4"/>
      <sheetData sheetId="5">
        <row r="4">
          <cell r="A4">
            <v>1</v>
          </cell>
          <cell r="B4">
            <v>-671.75</v>
          </cell>
          <cell r="C4">
            <v>13203.48</v>
          </cell>
        </row>
        <row r="5">
          <cell r="A5">
            <v>3</v>
          </cell>
          <cell r="B5">
            <v>-23334.75</v>
          </cell>
          <cell r="C5">
            <v>248534.16</v>
          </cell>
        </row>
        <row r="6">
          <cell r="A6">
            <v>4</v>
          </cell>
          <cell r="B6">
            <v>-225.89</v>
          </cell>
          <cell r="C6">
            <v>6518.33</v>
          </cell>
        </row>
        <row r="7">
          <cell r="A7">
            <v>5</v>
          </cell>
          <cell r="B7">
            <v>-655.69</v>
          </cell>
          <cell r="C7">
            <v>8276.98</v>
          </cell>
        </row>
        <row r="8">
          <cell r="A8">
            <v>6</v>
          </cell>
          <cell r="B8">
            <v>-2840.58</v>
          </cell>
          <cell r="C8">
            <v>40097.550000000003</v>
          </cell>
        </row>
        <row r="9">
          <cell r="A9">
            <v>7</v>
          </cell>
          <cell r="B9">
            <v>-146.06</v>
          </cell>
          <cell r="C9">
            <v>2084.8200000000002</v>
          </cell>
        </row>
        <row r="10">
          <cell r="A10">
            <v>8</v>
          </cell>
          <cell r="B10">
            <v>-1232.31</v>
          </cell>
          <cell r="C10">
            <v>24622.799999999999</v>
          </cell>
        </row>
        <row r="11">
          <cell r="A11">
            <v>9</v>
          </cell>
          <cell r="B11">
            <v>-1802.58</v>
          </cell>
          <cell r="C11">
            <v>36710.720000000001</v>
          </cell>
        </row>
        <row r="12">
          <cell r="A12">
            <v>10</v>
          </cell>
          <cell r="B12">
            <v>-5433.79</v>
          </cell>
          <cell r="C12">
            <v>93286.22</v>
          </cell>
        </row>
        <row r="13">
          <cell r="A13">
            <v>11</v>
          </cell>
          <cell r="B13">
            <v>-1067.04</v>
          </cell>
          <cell r="C13">
            <v>15477.4</v>
          </cell>
        </row>
        <row r="14">
          <cell r="A14">
            <v>13</v>
          </cell>
          <cell r="B14">
            <v>-428.08</v>
          </cell>
          <cell r="C14">
            <v>6759.34</v>
          </cell>
        </row>
        <row r="15">
          <cell r="A15">
            <v>14</v>
          </cell>
          <cell r="B15">
            <v>-649.66</v>
          </cell>
          <cell r="C15">
            <v>10148.450000000001</v>
          </cell>
        </row>
        <row r="16">
          <cell r="A16">
            <v>15</v>
          </cell>
          <cell r="B16">
            <v>-1406.36</v>
          </cell>
          <cell r="C16">
            <v>20110.41</v>
          </cell>
        </row>
        <row r="17">
          <cell r="A17">
            <v>16</v>
          </cell>
          <cell r="B17">
            <v>-5683.06</v>
          </cell>
          <cell r="C17">
            <v>79153.819999999992</v>
          </cell>
        </row>
        <row r="18">
          <cell r="A18">
            <v>17</v>
          </cell>
          <cell r="B18">
            <v>-3674.54</v>
          </cell>
          <cell r="C18">
            <v>63990.86</v>
          </cell>
        </row>
        <row r="19">
          <cell r="A19">
            <v>18</v>
          </cell>
          <cell r="B19">
            <v>-2548.16</v>
          </cell>
          <cell r="C19">
            <v>38326.5</v>
          </cell>
        </row>
        <row r="20">
          <cell r="A20">
            <v>19</v>
          </cell>
          <cell r="B20">
            <v>-1074.46</v>
          </cell>
          <cell r="C20">
            <v>15462.07</v>
          </cell>
        </row>
        <row r="21">
          <cell r="A21">
            <v>20</v>
          </cell>
          <cell r="B21">
            <v>-879.55</v>
          </cell>
          <cell r="C21">
            <v>9879.2900000000009</v>
          </cell>
        </row>
      </sheetData>
      <sheetData sheetId="6"/>
      <sheetData sheetId="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8"/>
  <sheetViews>
    <sheetView tabSelected="1" workbookViewId="0">
      <selection activeCell="B13" sqref="B13"/>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176</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RIVERGARO</v>
      </c>
      <c r="C21" s="23">
        <v>2469</v>
      </c>
      <c r="D21" s="24">
        <v>327</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+C44</f>
        <v>3490</v>
      </c>
      <c r="D32" s="30">
        <f>+C130</f>
        <v>349</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RIVERGARO</v>
      </c>
      <c r="D36" s="33"/>
    </row>
    <row r="37" spans="1:4" ht="25.5">
      <c r="A37" s="3" t="s">
        <v>29</v>
      </c>
      <c r="B37" s="10" t="s">
        <v>30</v>
      </c>
      <c r="C37" s="11" t="s">
        <v>31</v>
      </c>
      <c r="D37" s="22" t="s">
        <v>32</v>
      </c>
    </row>
    <row r="38" spans="1:4" ht="18.75" customHeight="1">
      <c r="A38" s="3"/>
      <c r="B38" s="14" t="s">
        <v>33</v>
      </c>
      <c r="C38" s="34">
        <v>942</v>
      </c>
      <c r="D38" s="34">
        <v>109852</v>
      </c>
    </row>
    <row r="39" spans="1:4" ht="15.75">
      <c r="A39" s="3"/>
      <c r="B39" s="14" t="s">
        <v>34</v>
      </c>
      <c r="C39" s="34">
        <v>896</v>
      </c>
      <c r="D39" s="34">
        <v>116426</v>
      </c>
    </row>
    <row r="40" spans="1:4" ht="15.75">
      <c r="A40" s="3"/>
      <c r="B40" s="14" t="s">
        <v>35</v>
      </c>
      <c r="C40" s="34">
        <v>1164</v>
      </c>
      <c r="D40" s="34">
        <v>152362</v>
      </c>
    </row>
    <row r="41" spans="1:4" ht="15.75">
      <c r="A41" s="3"/>
      <c r="B41" s="14" t="s">
        <v>36</v>
      </c>
      <c r="C41" s="34">
        <v>371</v>
      </c>
      <c r="D41" s="34">
        <v>53189</v>
      </c>
    </row>
    <row r="42" spans="1:4" ht="15.75">
      <c r="A42" s="3"/>
      <c r="B42" s="14" t="s">
        <v>37</v>
      </c>
      <c r="C42" s="34">
        <v>88</v>
      </c>
      <c r="D42" s="34">
        <v>12523</v>
      </c>
    </row>
    <row r="43" spans="1:4" ht="16.5" thickBot="1">
      <c r="A43" s="3"/>
      <c r="B43" s="25" t="s">
        <v>38</v>
      </c>
      <c r="C43" s="35">
        <v>29</v>
      </c>
      <c r="D43" s="35">
        <v>4389</v>
      </c>
    </row>
    <row r="44" spans="1:4" ht="16.5" thickBot="1">
      <c r="A44" s="3"/>
      <c r="B44" s="36" t="s">
        <v>39</v>
      </c>
      <c r="C44" s="29">
        <f>SUM(C38:C43)</f>
        <v>3490</v>
      </c>
      <c r="D44" s="30">
        <f>SUM(D38:D43)</f>
        <v>448741</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144</v>
      </c>
      <c r="C55" s="41">
        <f>+C110</f>
        <v>10</v>
      </c>
      <c r="D55" s="41">
        <f>+D110</f>
        <v>1470</v>
      </c>
    </row>
    <row r="56" spans="1:4" ht="15.75">
      <c r="A56" s="3"/>
      <c r="B56" s="40" t="s">
        <v>145</v>
      </c>
      <c r="C56" s="41"/>
      <c r="D56" s="41"/>
    </row>
    <row r="57" spans="1:4" ht="15.75">
      <c r="A57" s="3"/>
      <c r="B57" s="40" t="s">
        <v>146</v>
      </c>
      <c r="C57" s="41">
        <f>+C111</f>
        <v>41</v>
      </c>
      <c r="D57" s="41">
        <f>+D111</f>
        <v>22708</v>
      </c>
    </row>
    <row r="58" spans="1:4" ht="15.75">
      <c r="A58" s="3"/>
      <c r="B58" s="40" t="s">
        <v>147</v>
      </c>
      <c r="C58" s="41">
        <f>+C112</f>
        <v>7</v>
      </c>
      <c r="D58" s="41">
        <f>+D112</f>
        <v>8647.9</v>
      </c>
    </row>
    <row r="59" spans="1:4" ht="15.75">
      <c r="A59" s="3"/>
      <c r="B59" s="40" t="s">
        <v>148</v>
      </c>
      <c r="C59" s="41"/>
      <c r="D59" s="41"/>
    </row>
    <row r="60" spans="1:4" ht="15.75">
      <c r="A60" s="3"/>
      <c r="B60" s="40" t="s">
        <v>149</v>
      </c>
      <c r="C60" s="41">
        <f>+C114</f>
        <v>8</v>
      </c>
      <c r="D60" s="41">
        <f>+D114</f>
        <v>1995</v>
      </c>
    </row>
    <row r="61" spans="1:4" ht="12.75" customHeight="1">
      <c r="A61" s="3"/>
      <c r="B61" s="40" t="s">
        <v>150</v>
      </c>
      <c r="C61" s="41">
        <f>+C115</f>
        <v>5</v>
      </c>
      <c r="D61" s="41">
        <f>+D115</f>
        <v>2155.6999999999998</v>
      </c>
    </row>
    <row r="62" spans="1:4" ht="15.75">
      <c r="A62" s="3"/>
      <c r="B62" s="40" t="s">
        <v>151</v>
      </c>
      <c r="C62" s="41"/>
      <c r="D62" s="41"/>
    </row>
    <row r="63" spans="1:4" ht="15.75">
      <c r="A63" s="3"/>
      <c r="B63" s="40" t="s">
        <v>152</v>
      </c>
      <c r="C63" s="41">
        <f>+'[1]A_UTENZA SERVITA'!C116</f>
        <v>3</v>
      </c>
      <c r="D63" s="41">
        <f>+'[1]A_UTENZA SERVITA'!D116</f>
        <v>5907</v>
      </c>
    </row>
    <row r="64" spans="1:4" ht="15.75">
      <c r="A64" s="3"/>
      <c r="B64" s="40" t="s">
        <v>153</v>
      </c>
      <c r="C64" s="41"/>
      <c r="D64" s="41"/>
    </row>
    <row r="65" spans="1:4" ht="15.75">
      <c r="A65" s="3"/>
      <c r="B65" s="40" t="s">
        <v>154</v>
      </c>
      <c r="C65" s="41">
        <f>+C117</f>
        <v>47</v>
      </c>
      <c r="D65" s="41">
        <f>+D117</f>
        <v>3611</v>
      </c>
    </row>
    <row r="66" spans="1:4" ht="15.75">
      <c r="A66" s="3"/>
      <c r="B66" s="40" t="s">
        <v>155</v>
      </c>
    </row>
    <row r="67" spans="1:4" ht="12.75" customHeight="1">
      <c r="A67" s="3"/>
      <c r="B67" s="40" t="s">
        <v>156</v>
      </c>
      <c r="C67" s="41">
        <f>+C118</f>
        <v>37</v>
      </c>
      <c r="D67" s="41">
        <f>+D118</f>
        <v>3029</v>
      </c>
    </row>
    <row r="68" spans="1:4" ht="15.75">
      <c r="A68" s="3"/>
      <c r="B68" s="40" t="s">
        <v>157</v>
      </c>
      <c r="C68" s="41">
        <f>+C119</f>
        <v>3</v>
      </c>
      <c r="D68" s="41">
        <f>+D119</f>
        <v>115</v>
      </c>
    </row>
    <row r="69" spans="1:4" ht="15.75">
      <c r="A69" s="3"/>
      <c r="B69" s="40" t="s">
        <v>158</v>
      </c>
      <c r="C69" s="41"/>
      <c r="D69" s="41"/>
    </row>
    <row r="70" spans="1:4" ht="15.75">
      <c r="A70" s="3"/>
      <c r="B70" s="40" t="s">
        <v>159</v>
      </c>
      <c r="C70" s="41">
        <f>+C120</f>
        <v>38</v>
      </c>
      <c r="D70" s="41">
        <f>+D120</f>
        <v>215.83561643835617</v>
      </c>
    </row>
    <row r="71" spans="1:4" ht="15.75">
      <c r="A71" s="3"/>
      <c r="B71" s="40" t="s">
        <v>160</v>
      </c>
      <c r="C71" s="41">
        <f t="shared" ref="C71:D73" si="0">+C121</f>
        <v>9</v>
      </c>
      <c r="D71" s="41">
        <f t="shared" si="0"/>
        <v>461</v>
      </c>
    </row>
    <row r="72" spans="1:4" ht="15.75">
      <c r="A72" s="3"/>
      <c r="B72" s="40" t="s">
        <v>161</v>
      </c>
      <c r="C72" s="41">
        <f t="shared" si="0"/>
        <v>19</v>
      </c>
      <c r="D72" s="41">
        <f t="shared" si="0"/>
        <v>4713</v>
      </c>
    </row>
    <row r="73" spans="1:4" ht="15.75">
      <c r="A73" s="3"/>
      <c r="B73" s="40" t="s">
        <v>162</v>
      </c>
      <c r="C73" s="41">
        <f t="shared" si="0"/>
        <v>15</v>
      </c>
      <c r="D73" s="41">
        <f t="shared" si="0"/>
        <v>3339</v>
      </c>
    </row>
    <row r="74" spans="1:4" ht="15.75">
      <c r="A74" s="3"/>
      <c r="B74" s="40" t="s">
        <v>163</v>
      </c>
      <c r="C74" s="41"/>
      <c r="D74" s="41"/>
    </row>
    <row r="75" spans="1:4" ht="15.75">
      <c r="A75" s="3"/>
      <c r="B75" s="40" t="s">
        <v>164</v>
      </c>
      <c r="C75" s="41">
        <f>+C124</f>
        <v>28</v>
      </c>
      <c r="D75" s="41">
        <f>+D124</f>
        <v>18836</v>
      </c>
    </row>
    <row r="76" spans="1:4" ht="15.75">
      <c r="A76" s="3"/>
      <c r="B76" s="40" t="s">
        <v>165</v>
      </c>
      <c r="C76" s="41">
        <f>+C125</f>
        <v>27</v>
      </c>
      <c r="D76" s="41">
        <f>+D125</f>
        <v>3770.3999999999996</v>
      </c>
    </row>
    <row r="77" spans="1:4" ht="15.75">
      <c r="A77" s="3"/>
      <c r="B77" s="40" t="s">
        <v>166</v>
      </c>
      <c r="C77" s="41"/>
      <c r="D77" s="41"/>
    </row>
    <row r="78" spans="1:4" ht="15.75">
      <c r="A78" s="3"/>
      <c r="B78" s="40" t="s">
        <v>167</v>
      </c>
      <c r="C78" s="41">
        <f>+C126</f>
        <v>23</v>
      </c>
      <c r="D78" s="41">
        <f>+D126</f>
        <v>1572.4</v>
      </c>
    </row>
    <row r="79" spans="1:4" ht="15.75">
      <c r="A79" s="3"/>
      <c r="B79" s="40" t="s">
        <v>168</v>
      </c>
      <c r="C79" s="41">
        <f>+C127</f>
        <v>14</v>
      </c>
      <c r="D79" s="41">
        <f>+D127</f>
        <v>4473.2</v>
      </c>
    </row>
    <row r="80" spans="1:4" ht="15.75">
      <c r="A80" s="3"/>
      <c r="B80" s="40" t="s">
        <v>169</v>
      </c>
      <c r="C80" s="41"/>
      <c r="D80" s="41"/>
    </row>
    <row r="81" spans="1:5" ht="15.75">
      <c r="A81" s="3"/>
      <c r="B81" s="40" t="s">
        <v>170</v>
      </c>
      <c r="C81" s="41"/>
      <c r="D81" s="41"/>
    </row>
    <row r="82" spans="1:5" ht="15.75">
      <c r="A82" s="3"/>
      <c r="B82" s="40" t="s">
        <v>171</v>
      </c>
      <c r="C82" s="41"/>
      <c r="D82" s="41"/>
    </row>
    <row r="83" spans="1:5" ht="15.75">
      <c r="A83" s="3"/>
      <c r="B83" s="40" t="s">
        <v>172</v>
      </c>
      <c r="C83" s="41">
        <f>+C128</f>
        <v>13</v>
      </c>
      <c r="D83" s="41">
        <f>+D128</f>
        <v>62.827397260273976</v>
      </c>
    </row>
    <row r="84" spans="1:5" ht="15.75" customHeight="1" thickBot="1">
      <c r="A84" s="3"/>
      <c r="B84" s="40" t="s">
        <v>173</v>
      </c>
      <c r="C84" s="41">
        <f>+C129</f>
        <v>2</v>
      </c>
      <c r="D84" s="41">
        <f>+D129</f>
        <v>684.19999999999993</v>
      </c>
    </row>
    <row r="85" spans="1:5" ht="13.5" thickBot="1">
      <c r="B85" s="36" t="s">
        <v>49</v>
      </c>
      <c r="C85" s="29">
        <f>SUM(C55:C84)</f>
        <v>349</v>
      </c>
      <c r="D85" s="29">
        <f>SUM(D55:D84)</f>
        <v>87766.463013698623</v>
      </c>
      <c r="E85" s="149"/>
    </row>
    <row r="86" spans="1:5" ht="49.5" customHeight="1">
      <c r="A86" s="3" t="s">
        <v>50</v>
      </c>
      <c r="B86" s="10" t="s">
        <v>51</v>
      </c>
      <c r="C86" s="11" t="s">
        <v>48</v>
      </c>
      <c r="D86" s="22" t="s">
        <v>32</v>
      </c>
    </row>
    <row r="87" spans="1:5" ht="31.5" customHeight="1">
      <c r="B87" s="42"/>
      <c r="C87" s="144"/>
      <c r="D87" s="145"/>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67</v>
      </c>
      <c r="B109" s="10" t="s">
        <v>68</v>
      </c>
      <c r="C109" s="11" t="s">
        <v>48</v>
      </c>
      <c r="D109" s="22" t="s">
        <v>32</v>
      </c>
    </row>
    <row r="110" spans="1:4" ht="15">
      <c r="A110" s="39">
        <v>1</v>
      </c>
      <c r="B110" s="146" t="s">
        <v>52</v>
      </c>
      <c r="C110" s="147">
        <v>10</v>
      </c>
      <c r="D110" s="148">
        <v>1470</v>
      </c>
    </row>
    <row r="111" spans="1:4" ht="15">
      <c r="A111" s="39">
        <v>3</v>
      </c>
      <c r="B111" s="146" t="s">
        <v>174</v>
      </c>
      <c r="C111" s="147">
        <v>41</v>
      </c>
      <c r="D111" s="148">
        <v>22708</v>
      </c>
    </row>
    <row r="112" spans="1:4" ht="15">
      <c r="A112" s="39">
        <v>4</v>
      </c>
      <c r="B112" s="146" t="s">
        <v>53</v>
      </c>
      <c r="C112" s="147">
        <v>7</v>
      </c>
      <c r="D112" s="148">
        <v>8647.9</v>
      </c>
    </row>
    <row r="113" spans="1:4" ht="15">
      <c r="A113" s="39">
        <v>5</v>
      </c>
      <c r="B113" s="146" t="s">
        <v>54</v>
      </c>
      <c r="C113" s="147">
        <v>0</v>
      </c>
      <c r="D113" s="148">
        <v>0</v>
      </c>
    </row>
    <row r="114" spans="1:4" ht="15">
      <c r="A114" s="39">
        <v>6</v>
      </c>
      <c r="B114" s="146" t="s">
        <v>55</v>
      </c>
      <c r="C114" s="147">
        <v>8</v>
      </c>
      <c r="D114" s="148">
        <v>1995</v>
      </c>
    </row>
    <row r="115" spans="1:4" ht="15">
      <c r="A115" s="39">
        <v>7</v>
      </c>
      <c r="B115" s="146" t="s">
        <v>56</v>
      </c>
      <c r="C115" s="147">
        <v>5</v>
      </c>
      <c r="D115" s="148">
        <v>2155.6999999999998</v>
      </c>
    </row>
    <row r="116" spans="1:4" ht="15">
      <c r="A116" s="39">
        <v>9</v>
      </c>
      <c r="B116" s="146" t="s">
        <v>57</v>
      </c>
      <c r="C116" s="147">
        <v>3</v>
      </c>
      <c r="D116" s="148">
        <v>5907</v>
      </c>
    </row>
    <row r="117" spans="1:4" ht="15">
      <c r="A117" s="39">
        <v>11</v>
      </c>
      <c r="B117" s="146" t="s">
        <v>143</v>
      </c>
      <c r="C117" s="147">
        <v>47</v>
      </c>
      <c r="D117" s="148">
        <v>3611</v>
      </c>
    </row>
    <row r="118" spans="1:4" ht="15">
      <c r="A118" s="39">
        <v>13</v>
      </c>
      <c r="B118" s="146" t="s">
        <v>58</v>
      </c>
      <c r="C118" s="147">
        <v>37</v>
      </c>
      <c r="D118" s="148">
        <v>3029</v>
      </c>
    </row>
    <row r="119" spans="1:4" ht="15">
      <c r="A119" s="39">
        <v>14</v>
      </c>
      <c r="B119" s="146" t="s">
        <v>59</v>
      </c>
      <c r="C119" s="147">
        <v>3</v>
      </c>
      <c r="D119" s="148">
        <v>115</v>
      </c>
    </row>
    <row r="120" spans="1:4" ht="15">
      <c r="A120" s="39">
        <v>16</v>
      </c>
      <c r="B120" s="146" t="s">
        <v>69</v>
      </c>
      <c r="C120" s="147">
        <v>38</v>
      </c>
      <c r="D120" s="148">
        <v>215.83561643835617</v>
      </c>
    </row>
    <row r="121" spans="1:4" ht="15">
      <c r="A121" s="39">
        <v>17</v>
      </c>
      <c r="B121" s="146" t="s">
        <v>175</v>
      </c>
      <c r="C121" s="147">
        <v>9</v>
      </c>
      <c r="D121" s="148">
        <v>461</v>
      </c>
    </row>
    <row r="122" spans="1:4" ht="15">
      <c r="A122" s="39">
        <v>18</v>
      </c>
      <c r="B122" s="146" t="s">
        <v>60</v>
      </c>
      <c r="C122" s="147">
        <v>19</v>
      </c>
      <c r="D122" s="148">
        <v>4713</v>
      </c>
    </row>
    <row r="123" spans="1:4" ht="15">
      <c r="A123" s="39">
        <v>19</v>
      </c>
      <c r="B123" s="146" t="s">
        <v>61</v>
      </c>
      <c r="C123" s="147">
        <v>15</v>
      </c>
      <c r="D123" s="148">
        <v>3339</v>
      </c>
    </row>
    <row r="124" spans="1:4" ht="15">
      <c r="A124" s="39">
        <v>21</v>
      </c>
      <c r="B124" s="146" t="s">
        <v>62</v>
      </c>
      <c r="C124" s="147">
        <v>28</v>
      </c>
      <c r="D124" s="148">
        <v>18836</v>
      </c>
    </row>
    <row r="125" spans="1:4" ht="15">
      <c r="A125" s="39">
        <v>22</v>
      </c>
      <c r="B125" s="146" t="s">
        <v>63</v>
      </c>
      <c r="C125" s="147">
        <v>27</v>
      </c>
      <c r="D125" s="148">
        <v>3770.3999999999996</v>
      </c>
    </row>
    <row r="126" spans="1:4" ht="15">
      <c r="A126" s="39">
        <v>24</v>
      </c>
      <c r="B126" s="146" t="s">
        <v>64</v>
      </c>
      <c r="C126" s="147">
        <v>23</v>
      </c>
      <c r="D126" s="148">
        <v>1572.4</v>
      </c>
    </row>
    <row r="127" spans="1:4" ht="15">
      <c r="A127" s="39">
        <v>25</v>
      </c>
      <c r="B127" s="146" t="s">
        <v>65</v>
      </c>
      <c r="C127" s="147">
        <v>14</v>
      </c>
      <c r="D127" s="148">
        <v>4473.2</v>
      </c>
    </row>
    <row r="128" spans="1:4" ht="15">
      <c r="A128" s="39">
        <v>29</v>
      </c>
      <c r="B128" s="146" t="s">
        <v>70</v>
      </c>
      <c r="C128" s="147">
        <v>13</v>
      </c>
      <c r="D128" s="148">
        <v>62.827397260273976</v>
      </c>
    </row>
    <row r="129" spans="1:4" ht="15.75" thickBot="1">
      <c r="A129" s="39">
        <v>30</v>
      </c>
      <c r="B129" s="146" t="s">
        <v>66</v>
      </c>
      <c r="C129" s="147">
        <v>2</v>
      </c>
      <c r="D129" s="148">
        <v>684.19999999999993</v>
      </c>
    </row>
    <row r="130" spans="1:4" ht="13.5" thickBot="1">
      <c r="B130" s="36" t="s">
        <v>49</v>
      </c>
      <c r="C130" s="29">
        <f>SUM(C110:C129)</f>
        <v>349</v>
      </c>
      <c r="D130" s="29">
        <f>SUM(D110:D129)</f>
        <v>87766.463013698623</v>
      </c>
    </row>
    <row r="132" spans="1:4" ht="13.5" thickBot="1"/>
    <row r="133" spans="1:4" ht="16.5" thickBot="1">
      <c r="A133" s="3" t="s">
        <v>71</v>
      </c>
      <c r="B133" s="19" t="s">
        <v>72</v>
      </c>
      <c r="C133" s="20"/>
      <c r="D133" s="21"/>
    </row>
    <row r="134" spans="1:4" ht="15.75">
      <c r="A134" s="3"/>
      <c r="B134" s="10"/>
      <c r="C134" s="11" t="s">
        <v>73</v>
      </c>
      <c r="D134" s="22" t="s">
        <v>74</v>
      </c>
    </row>
    <row r="135" spans="1:4" ht="32.25" customHeight="1">
      <c r="A135" s="3"/>
      <c r="B135" s="46" t="s">
        <v>75</v>
      </c>
      <c r="C135" s="44"/>
      <c r="D135" s="47" t="s">
        <v>76</v>
      </c>
    </row>
    <row r="136" spans="1:4" ht="39" customHeight="1">
      <c r="A136" s="3"/>
      <c r="B136" s="46" t="s">
        <v>77</v>
      </c>
      <c r="C136" s="44"/>
      <c r="D136" s="47" t="s">
        <v>76</v>
      </c>
    </row>
    <row r="137" spans="1:4" ht="36" customHeight="1">
      <c r="A137" s="3"/>
      <c r="B137" s="46" t="s">
        <v>78</v>
      </c>
      <c r="C137" s="47" t="s">
        <v>76</v>
      </c>
      <c r="D137" s="47" t="s">
        <v>76</v>
      </c>
    </row>
    <row r="138" spans="1:4" ht="36" customHeight="1" thickBot="1">
      <c r="B138" s="48" t="s">
        <v>79</v>
      </c>
      <c r="C138" s="49"/>
      <c r="D138" s="47" t="s">
        <v>76</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5" width="9.140625" style="150"/>
    <col min="16" max="16384" width="9.140625" style="4"/>
  </cols>
  <sheetData>
    <row r="1" spans="1:15" ht="21" customHeight="1" thickBot="1">
      <c r="A1" s="1" t="s">
        <v>80</v>
      </c>
      <c r="B1" s="2" t="s">
        <v>81</v>
      </c>
      <c r="C1" s="2"/>
      <c r="D1" s="2"/>
      <c r="E1" s="2"/>
      <c r="F1" s="2"/>
      <c r="G1" s="2"/>
      <c r="H1" s="2"/>
      <c r="I1" s="2"/>
      <c r="J1" s="2"/>
      <c r="K1" s="3" t="s">
        <v>2</v>
      </c>
      <c r="M1" s="5">
        <v>2016</v>
      </c>
    </row>
    <row r="2" spans="1:15" ht="18.75" thickBot="1">
      <c r="A2" s="6"/>
      <c r="B2" s="50"/>
      <c r="C2" s="50"/>
      <c r="D2" s="50"/>
      <c r="E2" s="50"/>
      <c r="F2" s="50"/>
      <c r="G2" s="50"/>
      <c r="H2" s="50"/>
      <c r="I2" s="50"/>
      <c r="J2" s="50"/>
    </row>
    <row r="3" spans="1:15" ht="42.75" customHeight="1" thickBot="1">
      <c r="A3" s="3" t="s">
        <v>82</v>
      </c>
      <c r="B3" s="51" t="s">
        <v>177</v>
      </c>
      <c r="C3" s="52"/>
      <c r="D3" s="52"/>
      <c r="E3" s="52"/>
      <c r="F3" s="52"/>
      <c r="G3" s="52"/>
      <c r="H3" s="52"/>
      <c r="I3" s="52"/>
      <c r="J3" s="52"/>
      <c r="K3" s="52"/>
      <c r="L3" s="52"/>
      <c r="M3" s="52"/>
      <c r="N3" s="53"/>
    </row>
    <row r="4" spans="1:15" ht="13.5" thickBot="1">
      <c r="C4" s="54" t="s">
        <v>83</v>
      </c>
      <c r="D4" s="55"/>
      <c r="E4" s="55"/>
      <c r="F4" s="56"/>
      <c r="G4" s="54" t="s">
        <v>83</v>
      </c>
      <c r="H4" s="55"/>
      <c r="I4" s="55"/>
      <c r="J4" s="56"/>
      <c r="K4" s="54" t="s">
        <v>84</v>
      </c>
      <c r="L4" s="55"/>
      <c r="M4" s="55"/>
      <c r="N4" s="56"/>
    </row>
    <row r="5" spans="1:15" ht="48">
      <c r="A5" s="3" t="s">
        <v>85</v>
      </c>
      <c r="B5" s="57" t="s">
        <v>30</v>
      </c>
      <c r="C5" s="58" t="s">
        <v>86</v>
      </c>
      <c r="D5" s="58" t="s">
        <v>87</v>
      </c>
      <c r="E5" s="58" t="s">
        <v>88</v>
      </c>
      <c r="F5" s="59" t="s">
        <v>89</v>
      </c>
      <c r="G5" s="60" t="s">
        <v>90</v>
      </c>
      <c r="H5" s="58" t="s">
        <v>91</v>
      </c>
      <c r="I5" s="58" t="s">
        <v>92</v>
      </c>
      <c r="J5" s="61" t="s">
        <v>93</v>
      </c>
      <c r="K5" s="60" t="s">
        <v>90</v>
      </c>
      <c r="L5" s="58" t="s">
        <v>91</v>
      </c>
      <c r="M5" s="58" t="s">
        <v>92</v>
      </c>
      <c r="N5" s="61" t="s">
        <v>93</v>
      </c>
    </row>
    <row r="6" spans="1:15">
      <c r="B6" s="14" t="s">
        <v>33</v>
      </c>
      <c r="C6" s="62">
        <v>0.8</v>
      </c>
      <c r="D6" s="62">
        <v>1</v>
      </c>
      <c r="E6" s="62">
        <v>0.52136000000000005</v>
      </c>
      <c r="F6" s="63">
        <v>97.250112999999999</v>
      </c>
      <c r="G6" s="64">
        <f>+E6*'[1]A_UTENZA SERVITA'!D38</f>
        <v>57272.438720000006</v>
      </c>
      <c r="H6" s="65">
        <f>+F6*'[1]A_UTENZA SERVITA'!C38</f>
        <v>91609.606446000005</v>
      </c>
      <c r="I6" s="44"/>
      <c r="J6" s="66">
        <f>G6+H6</f>
        <v>148882.04516600003</v>
      </c>
      <c r="K6" s="14"/>
      <c r="L6" s="62"/>
      <c r="M6" s="44">
        <v>-4486.6099999999997</v>
      </c>
      <c r="N6" s="67">
        <v>150443.10999999999</v>
      </c>
      <c r="O6" s="152"/>
    </row>
    <row r="7" spans="1:15">
      <c r="B7" s="14" t="s">
        <v>34</v>
      </c>
      <c r="C7" s="62">
        <v>0.94</v>
      </c>
      <c r="D7" s="62">
        <v>1.8</v>
      </c>
      <c r="E7" s="62">
        <v>0.61259799999999998</v>
      </c>
      <c r="F7" s="63">
        <v>175.05020400000001</v>
      </c>
      <c r="G7" s="64">
        <f>+E7*'[1]A_UTENZA SERVITA'!D39</f>
        <v>71322.334747999994</v>
      </c>
      <c r="H7" s="65">
        <f>+F7*'[1]A_UTENZA SERVITA'!C39</f>
        <v>156844.98278399999</v>
      </c>
      <c r="I7" s="44"/>
      <c r="J7" s="66">
        <f t="shared" ref="J7:J11" si="0">G7+H7</f>
        <v>228167.31753199999</v>
      </c>
      <c r="K7" s="14"/>
      <c r="L7" s="62"/>
      <c r="M7" s="44">
        <v>-5574.86</v>
      </c>
      <c r="N7" s="67">
        <v>226620.67</v>
      </c>
      <c r="O7" s="152"/>
    </row>
    <row r="8" spans="1:15">
      <c r="B8" s="14" t="s">
        <v>35</v>
      </c>
      <c r="C8" s="62">
        <v>1.05</v>
      </c>
      <c r="D8" s="62">
        <v>2.15</v>
      </c>
      <c r="E8" s="62">
        <v>0.68428500000000003</v>
      </c>
      <c r="F8" s="63">
        <v>209.08774299999999</v>
      </c>
      <c r="G8" s="64">
        <f>+E8*'[1]A_UTENZA SERVITA'!D40</f>
        <v>104259.03117</v>
      </c>
      <c r="H8" s="65">
        <f>+F8*'[1]A_UTENZA SERVITA'!C40</f>
        <v>243378.13285199998</v>
      </c>
      <c r="I8" s="44"/>
      <c r="J8" s="66">
        <f t="shared" si="0"/>
        <v>347637.16402199998</v>
      </c>
      <c r="K8" s="14"/>
      <c r="L8" s="62"/>
      <c r="M8" s="44">
        <v>-8148.1200000000008</v>
      </c>
      <c r="N8" s="67">
        <v>344142.33999999997</v>
      </c>
      <c r="O8" s="152"/>
    </row>
    <row r="9" spans="1:15">
      <c r="B9" s="14" t="s">
        <v>36</v>
      </c>
      <c r="C9" s="62">
        <v>1.1399999999999999</v>
      </c>
      <c r="D9" s="62">
        <v>2.2000000000000002</v>
      </c>
      <c r="E9" s="62">
        <v>0.74293799999999999</v>
      </c>
      <c r="F9" s="63">
        <v>213.95024900000001</v>
      </c>
      <c r="G9" s="64">
        <f>+E9*'[1]A_UTENZA SERVITA'!D41</f>
        <v>39516.129282000002</v>
      </c>
      <c r="H9" s="65">
        <f>+F9*'[1]A_UTENZA SERVITA'!C41</f>
        <v>79375.542379000006</v>
      </c>
      <c r="I9" s="44"/>
      <c r="J9" s="66">
        <f t="shared" si="0"/>
        <v>118891.671661</v>
      </c>
      <c r="K9" s="14"/>
      <c r="L9" s="62"/>
      <c r="M9" s="44">
        <v>-3895.69</v>
      </c>
      <c r="N9" s="67">
        <v>119160.15999999999</v>
      </c>
      <c r="O9" s="152"/>
    </row>
    <row r="10" spans="1:15">
      <c r="B10" s="14" t="s">
        <v>37</v>
      </c>
      <c r="C10" s="62">
        <v>1.23</v>
      </c>
      <c r="D10" s="62">
        <v>2.9</v>
      </c>
      <c r="E10" s="62">
        <v>0.80159100000000005</v>
      </c>
      <c r="F10" s="63">
        <v>282.025328</v>
      </c>
      <c r="G10" s="64">
        <f>+E10*'[1]A_UTENZA SERVITA'!D42</f>
        <v>10038.324093000001</v>
      </c>
      <c r="H10" s="65">
        <f>+F10*'[1]A_UTENZA SERVITA'!C42</f>
        <v>24818.228864000001</v>
      </c>
      <c r="I10" s="44"/>
      <c r="J10" s="66">
        <f t="shared" si="0"/>
        <v>34856.552957</v>
      </c>
      <c r="K10" s="14"/>
      <c r="L10" s="62"/>
      <c r="M10" s="44">
        <v>-1513.97</v>
      </c>
      <c r="N10" s="67">
        <v>35822.65</v>
      </c>
      <c r="O10" s="152"/>
    </row>
    <row r="11" spans="1:15" ht="13.5" thickBot="1">
      <c r="B11" s="25" t="s">
        <v>38</v>
      </c>
      <c r="C11" s="68">
        <v>1.3</v>
      </c>
      <c r="D11" s="68">
        <v>3.4</v>
      </c>
      <c r="E11" s="68">
        <v>0.84721000000000002</v>
      </c>
      <c r="F11" s="69">
        <v>330.65038500000003</v>
      </c>
      <c r="G11" s="64">
        <f>+E11*'[1]A_UTENZA SERVITA'!D43</f>
        <v>3718.4046900000003</v>
      </c>
      <c r="H11" s="65">
        <f>+F11*'[1]A_UTENZA SERVITA'!C43</f>
        <v>9588.8611650000003</v>
      </c>
      <c r="I11" s="49"/>
      <c r="J11" s="66">
        <f t="shared" si="0"/>
        <v>13307.265855000001</v>
      </c>
      <c r="K11" s="25"/>
      <c r="L11" s="68"/>
      <c r="M11" s="49">
        <v>-132.26</v>
      </c>
      <c r="N11" s="67">
        <v>13002.130000000001</v>
      </c>
      <c r="O11" s="152"/>
    </row>
    <row r="12" spans="1:15" ht="13.5" thickBot="1">
      <c r="J12" s="70">
        <f>SUM(J6:J11)</f>
        <v>891742.01719299995</v>
      </c>
      <c r="M12" s="71">
        <f>SUM(M6:M11)</f>
        <v>-23751.51</v>
      </c>
      <c r="N12" s="72">
        <f>SUM(N6:N11)</f>
        <v>889191.06</v>
      </c>
      <c r="O12" s="152"/>
    </row>
    <row r="13" spans="1:15" ht="13.5" thickBot="1"/>
    <row r="14" spans="1:15" ht="13.5" thickBot="1">
      <c r="G14" s="73" t="s">
        <v>83</v>
      </c>
      <c r="H14" s="74"/>
      <c r="I14" s="74"/>
      <c r="J14" s="75"/>
      <c r="K14" s="73" t="s">
        <v>84</v>
      </c>
      <c r="L14" s="74"/>
      <c r="M14" s="74"/>
      <c r="N14" s="75"/>
    </row>
    <row r="15" spans="1:15" ht="48">
      <c r="A15" s="3" t="s">
        <v>94</v>
      </c>
      <c r="B15" s="57" t="s">
        <v>41</v>
      </c>
      <c r="C15" s="58" t="s">
        <v>86</v>
      </c>
      <c r="D15" s="58" t="s">
        <v>87</v>
      </c>
      <c r="E15" s="58" t="s">
        <v>88</v>
      </c>
      <c r="F15" s="59" t="s">
        <v>89</v>
      </c>
      <c r="G15" s="60" t="s">
        <v>90</v>
      </c>
      <c r="H15" s="58" t="s">
        <v>91</v>
      </c>
      <c r="I15" s="58" t="s">
        <v>92</v>
      </c>
      <c r="J15" s="61" t="s">
        <v>93</v>
      </c>
      <c r="K15" s="60" t="s">
        <v>90</v>
      </c>
      <c r="L15" s="58" t="s">
        <v>91</v>
      </c>
      <c r="M15" s="58" t="s">
        <v>92</v>
      </c>
      <c r="N15" s="61" t="s">
        <v>93</v>
      </c>
    </row>
    <row r="16" spans="1:15">
      <c r="B16" s="14" t="s">
        <v>33</v>
      </c>
      <c r="C16" s="76" t="s">
        <v>43</v>
      </c>
      <c r="D16" s="77"/>
      <c r="E16" s="77"/>
      <c r="F16" s="77"/>
      <c r="G16" s="77"/>
      <c r="H16" s="77"/>
      <c r="I16" s="78"/>
      <c r="J16" s="79">
        <v>0</v>
      </c>
      <c r="K16" s="80" t="s">
        <v>43</v>
      </c>
      <c r="L16" s="81"/>
      <c r="M16" s="82"/>
      <c r="N16" s="67">
        <v>0</v>
      </c>
    </row>
    <row r="17" spans="1:15">
      <c r="B17" s="14" t="s">
        <v>34</v>
      </c>
      <c r="C17" s="83"/>
      <c r="D17" s="84"/>
      <c r="E17" s="84"/>
      <c r="F17" s="84"/>
      <c r="G17" s="84"/>
      <c r="H17" s="84"/>
      <c r="I17" s="85"/>
      <c r="J17" s="79">
        <v>0</v>
      </c>
      <c r="K17" s="86"/>
      <c r="L17" s="87"/>
      <c r="M17" s="88"/>
      <c r="N17" s="67">
        <v>0</v>
      </c>
    </row>
    <row r="18" spans="1:15">
      <c r="B18" s="14" t="s">
        <v>35</v>
      </c>
      <c r="C18" s="83"/>
      <c r="D18" s="84"/>
      <c r="E18" s="84"/>
      <c r="F18" s="84"/>
      <c r="G18" s="84"/>
      <c r="H18" s="84"/>
      <c r="I18" s="85"/>
      <c r="J18" s="79">
        <v>0</v>
      </c>
      <c r="K18" s="86"/>
      <c r="L18" s="87"/>
      <c r="M18" s="88"/>
      <c r="N18" s="67">
        <v>0</v>
      </c>
    </row>
    <row r="19" spans="1:15">
      <c r="B19" s="14" t="s">
        <v>36</v>
      </c>
      <c r="C19" s="83"/>
      <c r="D19" s="84"/>
      <c r="E19" s="84"/>
      <c r="F19" s="84"/>
      <c r="G19" s="84"/>
      <c r="H19" s="84"/>
      <c r="I19" s="85"/>
      <c r="J19" s="79">
        <v>0</v>
      </c>
      <c r="K19" s="86"/>
      <c r="L19" s="87"/>
      <c r="M19" s="88"/>
      <c r="N19" s="67">
        <v>0</v>
      </c>
    </row>
    <row r="20" spans="1:15">
      <c r="B20" s="14" t="s">
        <v>37</v>
      </c>
      <c r="C20" s="83"/>
      <c r="D20" s="84"/>
      <c r="E20" s="84"/>
      <c r="F20" s="84"/>
      <c r="G20" s="84"/>
      <c r="H20" s="84"/>
      <c r="I20" s="85"/>
      <c r="J20" s="79">
        <v>0</v>
      </c>
      <c r="K20" s="86"/>
      <c r="L20" s="87"/>
      <c r="M20" s="88"/>
      <c r="N20" s="67">
        <v>0</v>
      </c>
    </row>
    <row r="21" spans="1:15" ht="13.5" thickBot="1">
      <c r="B21" s="25" t="s">
        <v>38</v>
      </c>
      <c r="C21" s="89"/>
      <c r="D21" s="90"/>
      <c r="E21" s="90"/>
      <c r="F21" s="90"/>
      <c r="G21" s="90"/>
      <c r="H21" s="90"/>
      <c r="I21" s="91"/>
      <c r="J21" s="92">
        <v>0</v>
      </c>
      <c r="K21" s="93"/>
      <c r="L21" s="94"/>
      <c r="M21" s="95"/>
      <c r="N21" s="96">
        <v>0</v>
      </c>
    </row>
    <row r="22" spans="1:15" ht="13.5" thickBot="1">
      <c r="B22" s="97"/>
      <c r="C22" s="97"/>
      <c r="D22" s="97"/>
      <c r="E22" s="97"/>
      <c r="F22" s="97"/>
      <c r="G22" s="97"/>
      <c r="H22" s="97"/>
      <c r="I22" s="98"/>
      <c r="J22" s="99">
        <v>0</v>
      </c>
      <c r="N22" s="99">
        <v>0</v>
      </c>
    </row>
    <row r="23" spans="1:15" ht="13.5" thickBot="1">
      <c r="B23" s="97"/>
      <c r="C23" s="97"/>
      <c r="D23" s="97"/>
      <c r="E23" s="97"/>
      <c r="F23" s="97"/>
      <c r="G23" s="97"/>
      <c r="H23" s="97"/>
      <c r="I23" s="98"/>
    </row>
    <row r="24" spans="1:15" ht="13.5" thickBot="1">
      <c r="G24" s="73" t="s">
        <v>83</v>
      </c>
      <c r="H24" s="74"/>
      <c r="I24" s="74"/>
      <c r="J24" s="75"/>
      <c r="K24" s="73" t="s">
        <v>84</v>
      </c>
      <c r="L24" s="74"/>
      <c r="M24" s="74"/>
      <c r="N24" s="75"/>
    </row>
    <row r="25" spans="1:15" ht="48">
      <c r="A25" s="3" t="s">
        <v>95</v>
      </c>
      <c r="B25" s="57" t="s">
        <v>96</v>
      </c>
      <c r="C25" s="58" t="s">
        <v>97</v>
      </c>
      <c r="D25" s="58" t="s">
        <v>98</v>
      </c>
      <c r="E25" s="58" t="s">
        <v>88</v>
      </c>
      <c r="F25" s="59" t="s">
        <v>99</v>
      </c>
      <c r="G25" s="60" t="s">
        <v>90</v>
      </c>
      <c r="H25" s="58" t="s">
        <v>91</v>
      </c>
      <c r="I25" s="58" t="s">
        <v>92</v>
      </c>
      <c r="J25" s="61" t="s">
        <v>93</v>
      </c>
      <c r="K25" s="60" t="s">
        <v>90</v>
      </c>
      <c r="L25" s="58" t="s">
        <v>91</v>
      </c>
      <c r="M25" s="58" t="s">
        <v>92</v>
      </c>
      <c r="N25" s="61" t="s">
        <v>93</v>
      </c>
    </row>
    <row r="26" spans="1:15">
      <c r="A26" s="14">
        <f>+'[1]A_UTENZA SERVITA'!A110</f>
        <v>1</v>
      </c>
      <c r="B26" s="14" t="str">
        <f>+'[1]A_UTENZA SERVITA'!B110</f>
        <v>Musei, biblioteche, scuole, associazioni, luoghi di culto</v>
      </c>
      <c r="C26" s="100">
        <v>0.4</v>
      </c>
      <c r="D26" s="100">
        <v>3.28</v>
      </c>
      <c r="E26" s="100">
        <v>0.69898899999999997</v>
      </c>
      <c r="F26" s="101">
        <v>1.023666</v>
      </c>
      <c r="G26" s="64">
        <f>+E26*'[1]A_UTENZA SERVITA'!D110</f>
        <v>1027.5138299999999</v>
      </c>
      <c r="H26" s="102">
        <f>+F26*'[1]A_UTENZA SERVITA'!D110</f>
        <v>1504.7890199999999</v>
      </c>
      <c r="I26" s="44"/>
      <c r="J26" s="79">
        <f>G26+H26</f>
        <v>2532.30285</v>
      </c>
      <c r="K26" s="14"/>
      <c r="L26" s="100"/>
      <c r="M26" s="44">
        <f>VLOOKUP($A26,[2]Foglio6!$A$4:$C$21,2,FALSE)</f>
        <v>-671.75</v>
      </c>
      <c r="N26" s="66">
        <f>VLOOKUP($A26,[2]Foglio6!$A$4:$C$21,3,FALSE)</f>
        <v>13203.48</v>
      </c>
      <c r="O26" s="151"/>
    </row>
    <row r="27" spans="1:15">
      <c r="A27" s="14">
        <f>+'[1]A_UTENZA SERVITA'!A111</f>
        <v>3</v>
      </c>
      <c r="B27" s="14" t="str">
        <f>+'[1]A_UTENZA SERVITA'!B111</f>
        <v>Autorimesse e magazzini senza alcuna vendita diretta</v>
      </c>
      <c r="C27" s="100">
        <v>0.6</v>
      </c>
      <c r="D27" s="100">
        <v>4.9000000000000004</v>
      </c>
      <c r="E27" s="100">
        <v>1.048484</v>
      </c>
      <c r="F27" s="101">
        <v>1.529258</v>
      </c>
      <c r="G27" s="64">
        <f>+E27*'[1]A_UTENZA SERVITA'!D111</f>
        <v>23808.974672</v>
      </c>
      <c r="H27" s="102">
        <f>+F27*'[1]A_UTENZA SERVITA'!D111</f>
        <v>34726.390663999999</v>
      </c>
      <c r="I27" s="44"/>
      <c r="J27" s="79">
        <f t="shared" ref="J27:J58" si="1">G27+H27</f>
        <v>58535.365336000003</v>
      </c>
      <c r="K27" s="14"/>
      <c r="L27" s="100"/>
      <c r="M27" s="44">
        <f>VLOOKUP($A27,[2]Foglio6!$A$4:$C$21,2,FALSE)</f>
        <v>-23334.75</v>
      </c>
      <c r="N27" s="66">
        <f>VLOOKUP($A27,[2]Foglio6!$A$4:$C$21,3,FALSE)</f>
        <v>248534.16</v>
      </c>
      <c r="O27" s="151"/>
    </row>
    <row r="28" spans="1:15">
      <c r="A28" s="14">
        <f>+'[1]A_UTENZA SERVITA'!A112</f>
        <v>4</v>
      </c>
      <c r="B28" s="14" t="str">
        <f>+'[1]A_UTENZA SERVITA'!B112</f>
        <v>Campeggi, distributori carburanti, impianti sportivi</v>
      </c>
      <c r="C28" s="100">
        <v>0.88</v>
      </c>
      <c r="D28" s="100">
        <v>6.25</v>
      </c>
      <c r="E28" s="100">
        <v>1.5377769999999999</v>
      </c>
      <c r="F28" s="101">
        <v>1.9505840000000001</v>
      </c>
      <c r="G28" s="64">
        <f>+E28*'[1]A_UTENZA SERVITA'!D112</f>
        <v>13298.541718299999</v>
      </c>
      <c r="H28" s="102">
        <f>+F28*'[1]A_UTENZA SERVITA'!D112</f>
        <v>16868.455373600002</v>
      </c>
      <c r="I28" s="44"/>
      <c r="J28" s="79">
        <f t="shared" si="1"/>
        <v>30166.997091900001</v>
      </c>
      <c r="K28" s="14"/>
      <c r="L28" s="100"/>
      <c r="M28" s="44">
        <f>VLOOKUP($A28,[2]Foglio6!$A$4:$C$21,2,FALSE)</f>
        <v>-225.89</v>
      </c>
      <c r="N28" s="66">
        <f>VLOOKUP($A28,[2]Foglio6!$A$4:$C$21,3,FALSE)</f>
        <v>6518.33</v>
      </c>
      <c r="O28" s="151"/>
    </row>
    <row r="29" spans="1:15">
      <c r="A29" s="14">
        <f>+'[1]A_UTENZA SERVITA'!A113</f>
        <v>5</v>
      </c>
      <c r="B29" s="14" t="str">
        <f>+'[1]A_UTENZA SERVITA'!B113</f>
        <v>Stabilimenti balneari</v>
      </c>
      <c r="C29" s="100">
        <v>0.64</v>
      </c>
      <c r="D29" s="100">
        <v>5.22</v>
      </c>
      <c r="E29" s="100">
        <v>1.1183829999999999</v>
      </c>
      <c r="F29" s="101">
        <v>1.629127</v>
      </c>
      <c r="G29" s="64">
        <f>+E29*'[1]A_UTENZA SERVITA'!D113</f>
        <v>0</v>
      </c>
      <c r="H29" s="102">
        <f>+F29*'[1]A_UTENZA SERVITA'!D113</f>
        <v>0</v>
      </c>
      <c r="I29" s="44"/>
      <c r="J29" s="79">
        <f t="shared" si="1"/>
        <v>0</v>
      </c>
      <c r="K29" s="14"/>
      <c r="L29" s="100"/>
      <c r="M29" s="44">
        <v>0</v>
      </c>
      <c r="N29" s="66">
        <v>0</v>
      </c>
      <c r="O29" s="151"/>
    </row>
    <row r="30" spans="1:15">
      <c r="A30" s="14">
        <f>+'[1]A_UTENZA SERVITA'!A114</f>
        <v>6</v>
      </c>
      <c r="B30" s="14" t="str">
        <f>+'[1]A_UTENZA SERVITA'!B114</f>
        <v>Esposizioni, autosaloni</v>
      </c>
      <c r="C30" s="100">
        <v>0.51</v>
      </c>
      <c r="D30" s="100">
        <v>4.22</v>
      </c>
      <c r="E30" s="100">
        <v>0.89121099999999998</v>
      </c>
      <c r="F30" s="101">
        <v>1.317034</v>
      </c>
      <c r="G30" s="64">
        <f>+E30*'[1]A_UTENZA SERVITA'!D114</f>
        <v>1777.9659449999999</v>
      </c>
      <c r="H30" s="102">
        <f>+F30*'[1]A_UTENZA SERVITA'!D114</f>
        <v>2627.4828299999999</v>
      </c>
      <c r="I30" s="44"/>
      <c r="J30" s="79">
        <f t="shared" si="1"/>
        <v>4405.4487749999998</v>
      </c>
      <c r="K30" s="14"/>
      <c r="L30" s="100"/>
      <c r="M30" s="44">
        <f>VLOOKUP($A30,[2]Foglio6!$A$4:$C$21,2,FALSE)</f>
        <v>-2840.58</v>
      </c>
      <c r="N30" s="66">
        <f>VLOOKUP($A30,[2]Foglio6!$A$4:$C$21,3,FALSE)</f>
        <v>40097.550000000003</v>
      </c>
      <c r="O30" s="151"/>
    </row>
    <row r="31" spans="1:15">
      <c r="A31" s="14">
        <f>+'[1]A_UTENZA SERVITA'!A115</f>
        <v>7</v>
      </c>
      <c r="B31" s="14" t="str">
        <f>+'[1]A_UTENZA SERVITA'!B115</f>
        <v>Alberghi con ristorante</v>
      </c>
      <c r="C31" s="100">
        <v>1.35</v>
      </c>
      <c r="D31" s="100">
        <v>9.85</v>
      </c>
      <c r="E31" s="100">
        <v>2.359089</v>
      </c>
      <c r="F31" s="101">
        <v>3.0741200000000002</v>
      </c>
      <c r="G31" s="64">
        <f>+E31*'[1]A_UTENZA SERVITA'!D115</f>
        <v>5085.4881572999993</v>
      </c>
      <c r="H31" s="102">
        <f>+F31*'[1]A_UTENZA SERVITA'!D115</f>
        <v>6626.8804840000003</v>
      </c>
      <c r="I31" s="44"/>
      <c r="J31" s="79">
        <f t="shared" si="1"/>
        <v>11712.3686413</v>
      </c>
      <c r="K31" s="14"/>
      <c r="L31" s="100"/>
      <c r="M31" s="44">
        <f>VLOOKUP($A31,[2]Foglio6!$A$4:$C$21,2,FALSE)</f>
        <v>-146.06</v>
      </c>
      <c r="N31" s="66">
        <f>VLOOKUP($A31,[2]Foglio6!$A$4:$C$21,3,FALSE)</f>
        <v>2084.8200000000002</v>
      </c>
      <c r="O31" s="151"/>
    </row>
    <row r="32" spans="1:15">
      <c r="A32" s="14">
        <f>+'[1]A_UTENZA SERVITA'!A116</f>
        <v>9</v>
      </c>
      <c r="B32" s="14" t="str">
        <f>+'[1]A_UTENZA SERVITA'!B116</f>
        <v>Case di cura e riposo</v>
      </c>
      <c r="C32" s="100">
        <v>1.25</v>
      </c>
      <c r="D32" s="100">
        <v>10.220000000000001</v>
      </c>
      <c r="E32" s="100">
        <v>2.184342</v>
      </c>
      <c r="F32" s="101">
        <v>3.189594</v>
      </c>
      <c r="G32" s="64">
        <f>+E32*'[1]A_UTENZA SERVITA'!D116</f>
        <v>12902.908194</v>
      </c>
      <c r="H32" s="102">
        <f>+F32*'[1]A_UTENZA SERVITA'!D116</f>
        <v>18840.931757999999</v>
      </c>
      <c r="I32" s="44"/>
      <c r="J32" s="79">
        <f t="shared" si="1"/>
        <v>31743.839951999998</v>
      </c>
      <c r="K32" s="14"/>
      <c r="L32" s="100"/>
      <c r="M32" s="44">
        <f>VLOOKUP($A32,[2]Foglio6!$A$4:$C$21,2,FALSE)</f>
        <v>-1802.58</v>
      </c>
      <c r="N32" s="66">
        <f>VLOOKUP($A32,[2]Foglio6!$A$4:$C$21,3,FALSE)</f>
        <v>36710.720000000001</v>
      </c>
      <c r="O32" s="151"/>
    </row>
    <row r="33" spans="1:15">
      <c r="A33" s="14">
        <f>+'[1]A_UTENZA SERVITA'!A117</f>
        <v>11</v>
      </c>
      <c r="B33" s="14" t="str">
        <f>+'[1]A_UTENZA SERVITA'!B117</f>
        <v>Uffici, agenzie, studi professionali e filiali di banca</v>
      </c>
      <c r="C33" s="100">
        <v>1.3</v>
      </c>
      <c r="D33" s="100">
        <v>11</v>
      </c>
      <c r="E33" s="100">
        <v>2.2717149999999999</v>
      </c>
      <c r="F33" s="101">
        <v>3.4330270000000001</v>
      </c>
      <c r="G33" s="64">
        <f>+E33*'[1]A_UTENZA SERVITA'!D117</f>
        <v>8203.1628650000002</v>
      </c>
      <c r="H33" s="102">
        <f>+F33*'[1]A_UTENZA SERVITA'!D117</f>
        <v>12396.660497000001</v>
      </c>
      <c r="I33" s="44"/>
      <c r="J33" s="79">
        <f t="shared" si="1"/>
        <v>20599.823362000003</v>
      </c>
      <c r="K33" s="14"/>
      <c r="L33" s="100"/>
      <c r="M33" s="44">
        <v>0</v>
      </c>
      <c r="N33" s="66">
        <v>19972.36</v>
      </c>
      <c r="O33" s="151"/>
    </row>
    <row r="34" spans="1:15">
      <c r="A34" s="14">
        <f>+'[1]A_UTENZA SERVITA'!A118</f>
        <v>13</v>
      </c>
      <c r="B34" s="14" t="str">
        <f>+'[1]A_UTENZA SERVITA'!B118</f>
        <v>Negozi abbigliamento, calzature, libreria, cartoleria, ferramenta e altri beni durevoli</v>
      </c>
      <c r="C34" s="100">
        <v>1.41</v>
      </c>
      <c r="D34" s="100">
        <v>11.55</v>
      </c>
      <c r="E34" s="100">
        <v>2.463937</v>
      </c>
      <c r="F34" s="101">
        <v>3.604679</v>
      </c>
      <c r="G34" s="64">
        <f>+E34*'[1]A_UTENZA SERVITA'!D118</f>
        <v>7463.2651729999998</v>
      </c>
      <c r="H34" s="102">
        <f>+F34*'[1]A_UTENZA SERVITA'!D118</f>
        <v>10918.572690999999</v>
      </c>
      <c r="I34" s="44"/>
      <c r="J34" s="79">
        <f t="shared" si="1"/>
        <v>18381.837864000001</v>
      </c>
      <c r="K34" s="14"/>
      <c r="L34" s="100"/>
      <c r="M34" s="44">
        <f>VLOOKUP($A34,[2]Foglio6!$A$4:$C$21,2,FALSE)</f>
        <v>-428.08</v>
      </c>
      <c r="N34" s="66">
        <f>VLOOKUP($A34,[2]Foglio6!$A$4:$C$21,3,FALSE)</f>
        <v>6759.34</v>
      </c>
      <c r="O34" s="151"/>
    </row>
    <row r="35" spans="1:15">
      <c r="A35" s="14">
        <f>+'[1]A_UTENZA SERVITA'!A119</f>
        <v>14</v>
      </c>
      <c r="B35" s="14" t="str">
        <f>+'[1]A_UTENZA SERVITA'!B119</f>
        <v>Edicola, farmacia, tabaccaio, plurilicenze</v>
      </c>
      <c r="C35" s="100">
        <v>1.8</v>
      </c>
      <c r="D35" s="100">
        <v>14.78</v>
      </c>
      <c r="E35" s="100">
        <v>3.1454520000000001</v>
      </c>
      <c r="F35" s="101">
        <v>4.6127399999999996</v>
      </c>
      <c r="G35" s="64">
        <f>+E35*'[1]A_UTENZA SERVITA'!D119</f>
        <v>361.72698000000003</v>
      </c>
      <c r="H35" s="102">
        <f>+F35*'[1]A_UTENZA SERVITA'!D119</f>
        <v>530.46510000000001</v>
      </c>
      <c r="I35" s="44"/>
      <c r="J35" s="79">
        <f t="shared" si="1"/>
        <v>892.19208000000003</v>
      </c>
      <c r="K35" s="14"/>
      <c r="L35" s="100"/>
      <c r="M35" s="44">
        <f>VLOOKUP($A35,[2]Foglio6!$A$4:$C$21,2,FALSE)</f>
        <v>-649.66</v>
      </c>
      <c r="N35" s="66">
        <f>VLOOKUP($A35,[2]Foglio6!$A$4:$C$21,3,FALSE)</f>
        <v>10148.450000000001</v>
      </c>
      <c r="O35" s="151"/>
    </row>
    <row r="36" spans="1:15">
      <c r="A36" s="14">
        <f>+'[1]A_UTENZA SERVITA'!A120</f>
        <v>16</v>
      </c>
      <c r="B36" s="14" t="str">
        <f>+'[1]A_UTENZA SERVITA'!B120</f>
        <v>Banchi di mercato durevoli</v>
      </c>
      <c r="C36" s="100">
        <v>1.41</v>
      </c>
      <c r="D36" s="100">
        <v>11.55</v>
      </c>
      <c r="E36" s="100">
        <v>2.463937</v>
      </c>
      <c r="F36" s="101">
        <v>3.604679</v>
      </c>
      <c r="G36" s="64">
        <f>+E36*'[1]A_UTENZA SERVITA'!D120</f>
        <v>531.80536126027403</v>
      </c>
      <c r="H36" s="102">
        <f>+F36*'[1]A_UTENZA SERVITA'!D120</f>
        <v>778.01811402739725</v>
      </c>
      <c r="I36" s="44"/>
      <c r="J36" s="79">
        <f t="shared" si="1"/>
        <v>1309.8234752876713</v>
      </c>
      <c r="K36" s="14"/>
      <c r="L36" s="100"/>
      <c r="M36" s="44">
        <f>VLOOKUP($A36,[2]Foglio6!$A$4:$C$21,2,FALSE)</f>
        <v>-5683.06</v>
      </c>
      <c r="N36" s="66">
        <f>VLOOKUP($A36,[2]Foglio6!$A$4:$C$21,3,FALSE)</f>
        <v>79153.819999999992</v>
      </c>
      <c r="O36" s="151"/>
    </row>
    <row r="37" spans="1:15">
      <c r="A37" s="14">
        <f>+'[1]A_UTENZA SERVITA'!A121</f>
        <v>17</v>
      </c>
      <c r="B37" s="14" t="str">
        <f>+'[1]A_UTENZA SERVITA'!B121</f>
        <v>Attività artigianali tipo botteghe: parrucchiere, barbiere, estetista</v>
      </c>
      <c r="C37" s="100">
        <v>1.0900000000000001</v>
      </c>
      <c r="D37" s="100">
        <v>8.9499999999999993</v>
      </c>
      <c r="E37" s="100">
        <v>1.9047460000000001</v>
      </c>
      <c r="F37" s="101">
        <v>2.7932359999999998</v>
      </c>
      <c r="G37" s="64">
        <f>+E37*'[1]A_UTENZA SERVITA'!D121</f>
        <v>878.08790599999998</v>
      </c>
      <c r="H37" s="102">
        <f>+F37*'[1]A_UTENZA SERVITA'!D121</f>
        <v>1287.6817959999998</v>
      </c>
      <c r="I37" s="44"/>
      <c r="J37" s="79">
        <f t="shared" si="1"/>
        <v>2165.7697019999996</v>
      </c>
      <c r="K37" s="14"/>
      <c r="L37" s="100"/>
      <c r="M37" s="44">
        <f>VLOOKUP($A37,[2]Foglio6!$A$4:$C$21,2,FALSE)</f>
        <v>-3674.54</v>
      </c>
      <c r="N37" s="66">
        <f>VLOOKUP($A37,[2]Foglio6!$A$4:$C$21,3,FALSE)</f>
        <v>63990.86</v>
      </c>
      <c r="O37" s="151"/>
    </row>
    <row r="38" spans="1:15">
      <c r="A38" s="14">
        <f>+'[1]A_UTENZA SERVITA'!A122</f>
        <v>18</v>
      </c>
      <c r="B38" s="14" t="str">
        <f>+'[1]A_UTENZA SERVITA'!B122</f>
        <v>Attività artigianali tipo botteghe: falegname, idraulico, fabbro, elettricista</v>
      </c>
      <c r="C38" s="100">
        <v>1.03</v>
      </c>
      <c r="D38" s="100">
        <v>8.48</v>
      </c>
      <c r="E38" s="100">
        <v>1.799898</v>
      </c>
      <c r="F38" s="101">
        <v>2.6465519999999998</v>
      </c>
      <c r="G38" s="64">
        <f>+E38*'[1]A_UTENZA SERVITA'!D122</f>
        <v>8482.9192739999999</v>
      </c>
      <c r="H38" s="102">
        <f>+F38*'[1]A_UTENZA SERVITA'!D122</f>
        <v>12473.199575999999</v>
      </c>
      <c r="I38" s="44"/>
      <c r="J38" s="79">
        <f t="shared" si="1"/>
        <v>20956.118849999999</v>
      </c>
      <c r="K38" s="14"/>
      <c r="L38" s="100"/>
      <c r="M38" s="44">
        <f>VLOOKUP($A38,[2]Foglio6!$A$4:$C$21,2,FALSE)</f>
        <v>-2548.16</v>
      </c>
      <c r="N38" s="66">
        <f>VLOOKUP($A38,[2]Foglio6!$A$4:$C$21,3,FALSE)</f>
        <v>38326.5</v>
      </c>
      <c r="O38" s="151"/>
    </row>
    <row r="39" spans="1:15">
      <c r="A39" s="14">
        <f>+'[1]A_UTENZA SERVITA'!A123</f>
        <v>19</v>
      </c>
      <c r="B39" s="14" t="str">
        <f>+'[1]A_UTENZA SERVITA'!B123</f>
        <v>Carrozzeria, autofficina, elettrauto</v>
      </c>
      <c r="C39" s="100">
        <v>1.0900000000000001</v>
      </c>
      <c r="D39" s="100">
        <v>8.9499999999999993</v>
      </c>
      <c r="E39" s="100">
        <v>1.9047460000000001</v>
      </c>
      <c r="F39" s="101">
        <v>2.7932359999999998</v>
      </c>
      <c r="G39" s="64">
        <f>+E39*'[1]A_UTENZA SERVITA'!D123</f>
        <v>6359.9468940000006</v>
      </c>
      <c r="H39" s="102">
        <f>+F39*'[1]A_UTENZA SERVITA'!D123</f>
        <v>9326.6150039999993</v>
      </c>
      <c r="I39" s="44"/>
      <c r="J39" s="79">
        <f t="shared" si="1"/>
        <v>15686.561898</v>
      </c>
      <c r="K39" s="14"/>
      <c r="L39" s="100"/>
      <c r="M39" s="44">
        <f>VLOOKUP($A39,[2]Foglio6!$A$4:$C$21,2,FALSE)</f>
        <v>-1074.46</v>
      </c>
      <c r="N39" s="66">
        <f>VLOOKUP($A39,[2]Foglio6!$A$4:$C$21,3,FALSE)</f>
        <v>15462.07</v>
      </c>
      <c r="O39" s="151"/>
    </row>
    <row r="40" spans="1:15">
      <c r="A40" s="14">
        <f>+'[1]A_UTENZA SERVITA'!A124</f>
        <v>21</v>
      </c>
      <c r="B40" s="14" t="str">
        <f>+'[1]A_UTENZA SERVITA'!B124</f>
        <v>Attività artigianali di produzione beni specifici</v>
      </c>
      <c r="C40" s="100">
        <v>1.0900000000000001</v>
      </c>
      <c r="D40" s="100">
        <v>8.91</v>
      </c>
      <c r="E40" s="100">
        <v>1.9047460000000001</v>
      </c>
      <c r="F40" s="101">
        <v>2.7807520000000001</v>
      </c>
      <c r="G40" s="64">
        <f>+E40*'[1]A_UTENZA SERVITA'!D124</f>
        <v>35877.795656000002</v>
      </c>
      <c r="H40" s="102">
        <f>+F40*'[1]A_UTENZA SERVITA'!D124</f>
        <v>52378.244672000001</v>
      </c>
      <c r="I40" s="44"/>
      <c r="J40" s="79">
        <f t="shared" si="1"/>
        <v>88256.040328000003</v>
      </c>
      <c r="K40" s="14"/>
      <c r="L40" s="100"/>
      <c r="M40" s="44" t="e">
        <f>VLOOKUP($A40,[2]Foglio6!$A$4:$C$21,2,FALSE)</f>
        <v>#N/A</v>
      </c>
      <c r="N40" s="66" t="e">
        <f>VLOOKUP($A40,[2]Foglio6!$A$4:$C$21,3,FALSE)</f>
        <v>#N/A</v>
      </c>
      <c r="O40" s="151"/>
    </row>
    <row r="41" spans="1:15">
      <c r="A41" s="14">
        <f>+'[1]A_UTENZA SERVITA'!A125</f>
        <v>22</v>
      </c>
      <c r="B41" s="14" t="str">
        <f>+'[1]A_UTENZA SERVITA'!B125</f>
        <v>Ristoranti, trattorie, osterie, pizzerie, pub</v>
      </c>
      <c r="C41" s="100">
        <v>4.5</v>
      </c>
      <c r="D41" s="100">
        <v>32.44</v>
      </c>
      <c r="E41" s="100">
        <v>7.8636299999999997</v>
      </c>
      <c r="F41" s="101">
        <v>10.124309999999999</v>
      </c>
      <c r="G41" s="64">
        <f>+E41*'[1]A_UTENZA SERVITA'!D125</f>
        <v>29649.030551999997</v>
      </c>
      <c r="H41" s="102">
        <f>+F41*'[1]A_UTENZA SERVITA'!D125</f>
        <v>38172.698423999995</v>
      </c>
      <c r="I41" s="44"/>
      <c r="J41" s="79">
        <f t="shared" si="1"/>
        <v>67821.728975999984</v>
      </c>
      <c r="K41" s="14"/>
      <c r="L41" s="100"/>
      <c r="M41" s="44" t="e">
        <f>VLOOKUP($A41,[2]Foglio6!$A$4:$C$21,2,FALSE)</f>
        <v>#N/A</v>
      </c>
      <c r="N41" s="66" t="e">
        <f>VLOOKUP($A41,[2]Foglio6!$A$4:$C$21,3,FALSE)</f>
        <v>#N/A</v>
      </c>
      <c r="O41" s="151"/>
    </row>
    <row r="42" spans="1:15">
      <c r="A42" s="14">
        <f>+'[1]A_UTENZA SERVITA'!A126</f>
        <v>24</v>
      </c>
      <c r="B42" s="14" t="str">
        <f>+'[1]A_UTENZA SERVITA'!B126</f>
        <v>Bar, caffè, pasticceria</v>
      </c>
      <c r="C42" s="100">
        <v>3.96</v>
      </c>
      <c r="D42" s="100">
        <v>32.44</v>
      </c>
      <c r="E42" s="100">
        <v>6.919994</v>
      </c>
      <c r="F42" s="101">
        <v>10.124309999999999</v>
      </c>
      <c r="G42" s="64">
        <f>+E42*'[1]A_UTENZA SERVITA'!D126</f>
        <v>10880.998565600001</v>
      </c>
      <c r="H42" s="102">
        <f>+F42*'[1]A_UTENZA SERVITA'!D126</f>
        <v>15919.465044</v>
      </c>
      <c r="I42" s="44"/>
      <c r="J42" s="79">
        <f t="shared" si="1"/>
        <v>26800.463609600003</v>
      </c>
      <c r="K42" s="14"/>
      <c r="L42" s="100"/>
      <c r="M42" s="44" t="e">
        <f>VLOOKUP($A42,[2]Foglio6!$A$4:$C$21,2,FALSE)</f>
        <v>#N/A</v>
      </c>
      <c r="N42" s="66" t="e">
        <f>VLOOKUP($A42,[2]Foglio6!$A$4:$C$21,3,FALSE)</f>
        <v>#N/A</v>
      </c>
      <c r="O42" s="151"/>
    </row>
    <row r="43" spans="1:15">
      <c r="A43" s="14">
        <f>+'[1]A_UTENZA SERVITA'!A127</f>
        <v>25</v>
      </c>
      <c r="B43" s="14" t="str">
        <f>+'[1]A_UTENZA SERVITA'!B127</f>
        <v>Supermercato, pane e pasta, macelleria, salumi e formaggi, generi alimentari</v>
      </c>
      <c r="C43" s="100">
        <v>2.76</v>
      </c>
      <c r="D43" s="100">
        <v>22.67</v>
      </c>
      <c r="E43" s="100">
        <v>4.8230259999999996</v>
      </c>
      <c r="F43" s="101">
        <v>7.0751569999999999</v>
      </c>
      <c r="G43" s="64">
        <f>+E43*'[1]A_UTENZA SERVITA'!D127</f>
        <v>21574.359903199998</v>
      </c>
      <c r="H43" s="102">
        <f>+F43*'[1]A_UTENZA SERVITA'!D127</f>
        <v>31648.592292399997</v>
      </c>
      <c r="I43" s="44"/>
      <c r="J43" s="79">
        <f t="shared" si="1"/>
        <v>53222.952195599995</v>
      </c>
      <c r="K43" s="14"/>
      <c r="L43" s="100"/>
      <c r="M43" s="44" t="e">
        <f>VLOOKUP($A43,[2]Foglio6!$A$4:$C$21,2,FALSE)</f>
        <v>#N/A</v>
      </c>
      <c r="N43" s="66" t="e">
        <f>VLOOKUP($A43,[2]Foglio6!$A$4:$C$21,3,FALSE)</f>
        <v>#N/A</v>
      </c>
      <c r="O43" s="151"/>
    </row>
    <row r="44" spans="1:15">
      <c r="A44" s="14">
        <f>+'[1]A_UTENZA SERVITA'!A128</f>
        <v>29</v>
      </c>
      <c r="B44" s="14" t="str">
        <f>+'[1]A_UTENZA SERVITA'!B128</f>
        <v>Banchi di mercato generi alimentari</v>
      </c>
      <c r="C44" s="100">
        <v>2.76</v>
      </c>
      <c r="D44" s="100">
        <v>22.67</v>
      </c>
      <c r="E44" s="100">
        <v>4.8230259999999996</v>
      </c>
      <c r="F44" s="101">
        <v>7.0751569999999999</v>
      </c>
      <c r="G44" s="64">
        <f>+E44*'[1]A_UTENZA SERVITA'!D128</f>
        <v>303.01817049863013</v>
      </c>
      <c r="H44" s="102">
        <f>+F44*'[1]A_UTENZA SERVITA'!D128</f>
        <v>444.51369951780822</v>
      </c>
      <c r="I44" s="44"/>
      <c r="J44" s="79">
        <f t="shared" si="1"/>
        <v>747.53187001643835</v>
      </c>
      <c r="K44" s="14"/>
      <c r="L44" s="100"/>
      <c r="M44" s="44">
        <v>0</v>
      </c>
      <c r="N44" s="66">
        <v>0</v>
      </c>
      <c r="O44" s="151"/>
    </row>
    <row r="45" spans="1:15">
      <c r="A45" s="14">
        <f>+'[1]A_UTENZA SERVITA'!A129</f>
        <v>30</v>
      </c>
      <c r="B45" s="14" t="str">
        <f>+'[1]A_UTENZA SERVITA'!B129</f>
        <v>Discoteche, night club</v>
      </c>
      <c r="C45" s="100">
        <v>1.91</v>
      </c>
      <c r="D45" s="100">
        <v>15.68</v>
      </c>
      <c r="E45" s="100">
        <v>3.3376739999999998</v>
      </c>
      <c r="F45" s="101">
        <v>4.893624</v>
      </c>
      <c r="G45" s="64">
        <f>+E45*'[1]A_UTENZA SERVITA'!D129</f>
        <v>2283.6365507999994</v>
      </c>
      <c r="H45" s="102">
        <f>+F45*'[1]A_UTENZA SERVITA'!D129</f>
        <v>3348.2175407999998</v>
      </c>
      <c r="I45" s="44"/>
      <c r="J45" s="79">
        <f t="shared" si="1"/>
        <v>5631.8540915999993</v>
      </c>
      <c r="K45" s="14"/>
      <c r="L45" s="100"/>
      <c r="M45" s="44" t="e">
        <f>VLOOKUP($A45,[2]Foglio6!$A$4:$C$21,2,FALSE)</f>
        <v>#N/A</v>
      </c>
      <c r="N45" s="66" t="e">
        <f>VLOOKUP($A45,[2]Foglio6!$A$4:$C$21,3,FALSE)</f>
        <v>#N/A</v>
      </c>
      <c r="O45" s="151"/>
    </row>
    <row r="46" spans="1:15">
      <c r="A46" s="14"/>
      <c r="B46" s="14"/>
      <c r="C46" s="100"/>
      <c r="D46" s="100"/>
      <c r="E46" s="100"/>
      <c r="F46" s="101"/>
      <c r="G46" s="64"/>
      <c r="H46" s="102"/>
      <c r="I46" s="44"/>
      <c r="J46" s="79"/>
      <c r="K46" s="14"/>
      <c r="L46" s="100"/>
      <c r="M46" s="44"/>
      <c r="N46" s="66">
        <v>0</v>
      </c>
    </row>
    <row r="47" spans="1:15">
      <c r="A47" s="14"/>
      <c r="B47" s="14"/>
      <c r="C47" s="100"/>
      <c r="D47" s="100"/>
      <c r="E47" s="100"/>
      <c r="F47" s="101"/>
      <c r="G47" s="64"/>
      <c r="H47" s="102"/>
      <c r="I47" s="44"/>
      <c r="J47" s="79"/>
      <c r="K47" s="14"/>
      <c r="L47" s="100"/>
      <c r="M47" s="44"/>
      <c r="N47" s="66">
        <v>0</v>
      </c>
    </row>
    <row r="48" spans="1:15">
      <c r="A48" s="14"/>
      <c r="B48" s="14"/>
      <c r="C48" s="100"/>
      <c r="D48" s="100"/>
      <c r="E48" s="100"/>
      <c r="F48" s="101"/>
      <c r="G48" s="64"/>
      <c r="H48" s="102"/>
      <c r="I48" s="44"/>
      <c r="J48" s="79"/>
      <c r="K48" s="14"/>
      <c r="L48" s="100"/>
      <c r="M48" s="44"/>
      <c r="N48" s="66">
        <v>0</v>
      </c>
    </row>
    <row r="49" spans="1:14">
      <c r="A49" s="14"/>
      <c r="B49" s="14"/>
      <c r="C49" s="100"/>
      <c r="D49" s="100"/>
      <c r="E49" s="100"/>
      <c r="F49" s="101"/>
      <c r="G49" s="14"/>
      <c r="H49" s="100"/>
      <c r="I49" s="44"/>
      <c r="J49" s="79"/>
      <c r="K49" s="14"/>
      <c r="L49" s="100"/>
      <c r="M49" s="44"/>
      <c r="N49" s="66">
        <v>0</v>
      </c>
    </row>
    <row r="50" spans="1:14">
      <c r="A50" s="14"/>
      <c r="B50" s="14"/>
      <c r="C50" s="100"/>
      <c r="D50" s="100"/>
      <c r="E50" s="100"/>
      <c r="F50" s="101"/>
      <c r="G50" s="14"/>
      <c r="H50" s="100"/>
      <c r="I50" s="44"/>
      <c r="J50" s="79">
        <f t="shared" si="1"/>
        <v>0</v>
      </c>
      <c r="K50" s="14"/>
      <c r="L50" s="100"/>
      <c r="M50" s="44"/>
      <c r="N50" s="66">
        <v>0</v>
      </c>
    </row>
    <row r="51" spans="1:14">
      <c r="A51" s="14"/>
      <c r="B51" s="14"/>
      <c r="C51" s="100"/>
      <c r="D51" s="100"/>
      <c r="E51" s="100"/>
      <c r="F51" s="101"/>
      <c r="G51" s="14"/>
      <c r="H51" s="100"/>
      <c r="I51" s="44"/>
      <c r="J51" s="79">
        <f t="shared" si="1"/>
        <v>0</v>
      </c>
      <c r="K51" s="14"/>
      <c r="L51" s="100"/>
      <c r="M51" s="44"/>
      <c r="N51" s="66">
        <v>0</v>
      </c>
    </row>
    <row r="52" spans="1:14">
      <c r="A52" s="14"/>
      <c r="B52" s="14"/>
      <c r="C52" s="100"/>
      <c r="D52" s="100"/>
      <c r="E52" s="100"/>
      <c r="F52" s="101"/>
      <c r="G52" s="14"/>
      <c r="H52" s="100"/>
      <c r="I52" s="44"/>
      <c r="J52" s="79">
        <f t="shared" si="1"/>
        <v>0</v>
      </c>
      <c r="K52" s="14"/>
      <c r="L52" s="100"/>
      <c r="M52" s="44"/>
      <c r="N52" s="66">
        <v>0</v>
      </c>
    </row>
    <row r="53" spans="1:14">
      <c r="A53" s="14"/>
      <c r="B53" s="14"/>
      <c r="C53" s="100"/>
      <c r="D53" s="100"/>
      <c r="E53" s="100"/>
      <c r="F53" s="101"/>
      <c r="G53" s="14"/>
      <c r="H53" s="100"/>
      <c r="I53" s="44"/>
      <c r="J53" s="79">
        <f t="shared" si="1"/>
        <v>0</v>
      </c>
      <c r="K53" s="14"/>
      <c r="L53" s="100"/>
      <c r="M53" s="44"/>
      <c r="N53" s="66">
        <v>0</v>
      </c>
    </row>
    <row r="54" spans="1:14">
      <c r="A54" s="14"/>
      <c r="B54" s="14"/>
      <c r="C54" s="100"/>
      <c r="D54" s="100"/>
      <c r="E54" s="100"/>
      <c r="F54" s="101"/>
      <c r="G54" s="14"/>
      <c r="H54" s="100"/>
      <c r="I54" s="44"/>
      <c r="J54" s="79">
        <f t="shared" si="1"/>
        <v>0</v>
      </c>
      <c r="K54" s="14"/>
      <c r="L54" s="100"/>
      <c r="M54" s="44"/>
      <c r="N54" s="66">
        <v>0</v>
      </c>
    </row>
    <row r="55" spans="1:14">
      <c r="B55" s="14"/>
      <c r="C55" s="100"/>
      <c r="D55" s="100"/>
      <c r="E55" s="100"/>
      <c r="F55" s="101"/>
      <c r="G55" s="14"/>
      <c r="H55" s="100"/>
      <c r="I55" s="44"/>
      <c r="J55" s="79">
        <f t="shared" si="1"/>
        <v>0</v>
      </c>
      <c r="K55" s="14"/>
      <c r="L55" s="100"/>
      <c r="M55" s="44"/>
      <c r="N55" s="66">
        <v>0</v>
      </c>
    </row>
    <row r="56" spans="1:14">
      <c r="B56" s="14"/>
      <c r="C56" s="100"/>
      <c r="D56" s="100"/>
      <c r="E56" s="100"/>
      <c r="F56" s="101"/>
      <c r="G56" s="14"/>
      <c r="H56" s="100"/>
      <c r="I56" s="44"/>
      <c r="J56" s="79">
        <f t="shared" si="1"/>
        <v>0</v>
      </c>
      <c r="K56" s="14"/>
      <c r="L56" s="100"/>
      <c r="M56" s="44"/>
      <c r="N56" s="66">
        <v>0</v>
      </c>
    </row>
    <row r="57" spans="1:14">
      <c r="B57" s="14"/>
      <c r="C57" s="100"/>
      <c r="D57" s="100"/>
      <c r="E57" s="100"/>
      <c r="F57" s="101"/>
      <c r="G57" s="14"/>
      <c r="H57" s="100"/>
      <c r="I57" s="44"/>
      <c r="J57" s="79">
        <f t="shared" si="1"/>
        <v>0</v>
      </c>
      <c r="K57" s="14"/>
      <c r="L57" s="100"/>
      <c r="M57" s="44"/>
      <c r="N57" s="66">
        <v>0</v>
      </c>
    </row>
    <row r="58" spans="1:14" ht="13.5" thickBot="1">
      <c r="B58" s="25"/>
      <c r="C58" s="103"/>
      <c r="D58" s="103"/>
      <c r="E58" s="103"/>
      <c r="F58" s="104"/>
      <c r="G58" s="25"/>
      <c r="H58" s="103"/>
      <c r="I58" s="49"/>
      <c r="J58" s="79">
        <f t="shared" si="1"/>
        <v>0</v>
      </c>
      <c r="K58" s="25"/>
      <c r="L58" s="103"/>
      <c r="M58" s="49"/>
      <c r="N58" s="105">
        <v>0</v>
      </c>
    </row>
    <row r="59" spans="1:14" ht="13.5" thickBot="1">
      <c r="B59" s="106"/>
      <c r="C59" s="107"/>
      <c r="D59" s="97"/>
      <c r="E59" s="97"/>
      <c r="F59" s="97"/>
      <c r="G59" s="97"/>
      <c r="H59" s="97"/>
      <c r="I59" s="98"/>
      <c r="J59" s="99">
        <f>SUM(J26:J58)</f>
        <v>461569.0209483041</v>
      </c>
      <c r="M59" s="71" t="e">
        <f>SUM(M26:M49)</f>
        <v>#N/A</v>
      </c>
      <c r="N59" s="72" t="e">
        <f>SUM(N26:N58)</f>
        <v>#N/A</v>
      </c>
    </row>
    <row r="60" spans="1:14" ht="13.5" thickBot="1">
      <c r="B60" s="108" t="s">
        <v>100</v>
      </c>
      <c r="C60" s="97"/>
      <c r="D60" s="97"/>
      <c r="E60" s="97"/>
      <c r="F60" s="97"/>
      <c r="G60" s="97"/>
      <c r="H60" s="97"/>
      <c r="I60" s="98"/>
      <c r="J60" s="98"/>
    </row>
    <row r="61" spans="1:14" ht="13.5" thickBot="1">
      <c r="B61" s="106" t="s">
        <v>101</v>
      </c>
      <c r="C61" s="97"/>
      <c r="D61" s="97"/>
      <c r="E61" s="97"/>
      <c r="F61" s="97"/>
      <c r="G61" s="97"/>
      <c r="I61" s="109" t="s">
        <v>102</v>
      </c>
      <c r="J61" s="110">
        <f>J59+J12</f>
        <v>1353311.0381413042</v>
      </c>
      <c r="M61" s="109" t="s">
        <v>103</v>
      </c>
      <c r="N61" s="72" t="e">
        <f>N59+N12</f>
        <v>#N/A</v>
      </c>
    </row>
    <row r="62" spans="1:14" ht="13.5" thickBot="1">
      <c r="B62" s="106"/>
      <c r="C62" s="97"/>
      <c r="D62" s="97"/>
      <c r="E62" s="97"/>
      <c r="F62" s="97"/>
      <c r="G62" s="97"/>
      <c r="I62" s="109" t="s">
        <v>104</v>
      </c>
      <c r="J62" s="111">
        <v>-50000</v>
      </c>
      <c r="M62" s="109" t="s">
        <v>105</v>
      </c>
      <c r="N62" s="112" t="e">
        <f>M59+M12</f>
        <v>#N/A</v>
      </c>
    </row>
    <row r="63" spans="1:14" ht="13.5" thickBot="1">
      <c r="C63" s="97"/>
      <c r="D63" s="97"/>
      <c r="E63" s="97"/>
      <c r="F63" s="97"/>
      <c r="G63" s="97"/>
      <c r="I63" s="109" t="s">
        <v>106</v>
      </c>
      <c r="J63" s="110">
        <f>J61+J62</f>
        <v>1303311.0381413042</v>
      </c>
      <c r="M63" s="109" t="s">
        <v>107</v>
      </c>
      <c r="N63" s="72" t="e">
        <f>N61+N62</f>
        <v>#N/A</v>
      </c>
    </row>
    <row r="64" spans="1:14" ht="16.5" thickBot="1">
      <c r="A64" s="3" t="s">
        <v>108</v>
      </c>
      <c r="B64" s="8" t="s">
        <v>109</v>
      </c>
      <c r="C64" s="113"/>
    </row>
    <row r="65" spans="1:10" ht="13.5" thickBot="1">
      <c r="B65" s="114" t="s">
        <v>110</v>
      </c>
      <c r="C65" s="115"/>
    </row>
    <row r="66" spans="1:10">
      <c r="C66" s="97"/>
      <c r="D66" s="97"/>
      <c r="E66" s="97"/>
      <c r="F66" s="97"/>
      <c r="G66" s="97"/>
      <c r="H66" s="97"/>
      <c r="J66" s="116" t="e">
        <f>N63-J63</f>
        <v>#N/A</v>
      </c>
    </row>
    <row r="67" spans="1:10" ht="13.5" thickBot="1">
      <c r="C67" s="97"/>
      <c r="D67" s="97"/>
      <c r="E67" s="97"/>
      <c r="F67" s="97"/>
      <c r="G67" s="97"/>
      <c r="H67" s="97"/>
    </row>
    <row r="68" spans="1:10" ht="16.5" thickBot="1">
      <c r="A68" s="3" t="s">
        <v>111</v>
      </c>
      <c r="B68" s="8" t="s">
        <v>112</v>
      </c>
      <c r="C68" s="113"/>
    </row>
    <row r="69" spans="1:10">
      <c r="B69" s="117" t="s">
        <v>113</v>
      </c>
      <c r="C69" s="67">
        <v>286126.71668251994</v>
      </c>
    </row>
    <row r="70" spans="1:10">
      <c r="B70" s="117" t="s">
        <v>114</v>
      </c>
      <c r="C70" s="67">
        <v>190751.1444550133</v>
      </c>
      <c r="D70" s="71"/>
      <c r="E70" s="71"/>
      <c r="F70" s="71"/>
    </row>
    <row r="71" spans="1:10">
      <c r="B71" s="117" t="s">
        <v>115</v>
      </c>
      <c r="C71" s="67">
        <v>605615.35515131219</v>
      </c>
      <c r="D71" s="71"/>
      <c r="E71" s="71"/>
      <c r="F71" s="71"/>
    </row>
    <row r="72" spans="1:10" ht="13.5" thickBot="1">
      <c r="B72" s="118" t="s">
        <v>116</v>
      </c>
      <c r="C72" s="96">
        <v>270817.86503871996</v>
      </c>
      <c r="D72" s="71"/>
      <c r="E72" s="71"/>
      <c r="F72" s="71"/>
    </row>
    <row r="73" spans="1:10">
      <c r="B73" s="119" t="s">
        <v>117</v>
      </c>
      <c r="C73" s="120">
        <f>SUM(C69:C72)</f>
        <v>1353311.0813275655</v>
      </c>
    </row>
    <row r="74" spans="1:10">
      <c r="B74" s="119"/>
      <c r="C74" s="121">
        <f>C73-J61</f>
        <v>4.318626131862402E-2</v>
      </c>
      <c r="D74" s="4" t="s">
        <v>118</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119</v>
      </c>
      <c r="B1" s="2" t="s">
        <v>120</v>
      </c>
      <c r="C1" s="2"/>
      <c r="D1" s="2"/>
      <c r="E1" s="2"/>
      <c r="F1" s="2"/>
      <c r="G1" s="2"/>
      <c r="H1" s="2"/>
      <c r="I1" s="2"/>
      <c r="J1" s="3" t="s">
        <v>2</v>
      </c>
      <c r="L1" s="5">
        <v>2016</v>
      </c>
    </row>
    <row r="2" spans="1:12" ht="18.75" thickBot="1">
      <c r="A2" s="6"/>
      <c r="B2" s="50"/>
      <c r="C2" s="50"/>
      <c r="D2" s="50"/>
      <c r="E2" s="50"/>
      <c r="F2" s="50"/>
    </row>
    <row r="3" spans="1:12" ht="16.5" thickBot="1">
      <c r="A3" s="3" t="s">
        <v>121</v>
      </c>
      <c r="B3" s="51" t="s">
        <v>177</v>
      </c>
      <c r="C3" s="124"/>
      <c r="D3" s="124"/>
      <c r="E3" s="124"/>
      <c r="F3" s="124"/>
      <c r="G3" s="124"/>
      <c r="H3" s="124"/>
      <c r="I3" s="125"/>
    </row>
    <row r="4" spans="1:12" ht="39" thickBot="1">
      <c r="B4" s="126" t="s">
        <v>122</v>
      </c>
      <c r="C4" s="127" t="s">
        <v>123</v>
      </c>
      <c r="D4" s="128" t="s">
        <v>124</v>
      </c>
      <c r="E4" s="128" t="s">
        <v>125</v>
      </c>
      <c r="F4" s="127" t="s">
        <v>126</v>
      </c>
      <c r="G4" s="127" t="s">
        <v>127</v>
      </c>
      <c r="H4" s="128" t="s">
        <v>128</v>
      </c>
      <c r="I4" s="129" t="s">
        <v>129</v>
      </c>
    </row>
    <row r="5" spans="1:12" ht="15">
      <c r="B5" s="135" t="s">
        <v>137</v>
      </c>
      <c r="C5" s="136"/>
      <c r="D5" s="136"/>
      <c r="E5" s="137">
        <v>0.01</v>
      </c>
      <c r="F5" s="137"/>
      <c r="G5" s="137"/>
      <c r="H5" s="136" t="s">
        <v>130</v>
      </c>
      <c r="I5" s="130"/>
    </row>
    <row r="6" spans="1:12" ht="15">
      <c r="B6" s="138" t="s">
        <v>137</v>
      </c>
      <c r="C6" s="139"/>
      <c r="D6" s="139"/>
      <c r="E6" s="140">
        <v>64.760000000000005</v>
      </c>
      <c r="F6" s="140"/>
      <c r="G6" s="140"/>
      <c r="H6" s="139" t="s">
        <v>131</v>
      </c>
      <c r="I6" s="131"/>
    </row>
    <row r="7" spans="1:12" ht="15">
      <c r="B7" s="138" t="s">
        <v>137</v>
      </c>
      <c r="C7" s="139"/>
      <c r="D7" s="139"/>
      <c r="E7" s="140">
        <v>105.03</v>
      </c>
      <c r="F7" s="140"/>
      <c r="G7" s="140"/>
      <c r="H7" s="139" t="s">
        <v>132</v>
      </c>
      <c r="I7" s="131"/>
    </row>
    <row r="8" spans="1:12" ht="15">
      <c r="B8" s="138" t="s">
        <v>137</v>
      </c>
      <c r="C8" s="139"/>
      <c r="D8" s="139"/>
      <c r="E8" s="140">
        <v>130.53</v>
      </c>
      <c r="F8" s="140"/>
      <c r="G8" s="140"/>
      <c r="H8" s="139" t="s">
        <v>133</v>
      </c>
      <c r="I8" s="131"/>
    </row>
    <row r="9" spans="1:12" ht="15">
      <c r="B9" s="138" t="s">
        <v>137</v>
      </c>
      <c r="C9" s="139"/>
      <c r="D9" s="139"/>
      <c r="E9" s="140">
        <v>42.79</v>
      </c>
      <c r="F9" s="140"/>
      <c r="G9" s="140"/>
      <c r="H9" s="139" t="s">
        <v>134</v>
      </c>
      <c r="I9" s="131"/>
    </row>
    <row r="10" spans="1:12" ht="15">
      <c r="B10" s="138" t="s">
        <v>137</v>
      </c>
      <c r="C10" s="139"/>
      <c r="D10" s="139"/>
      <c r="E10" s="140">
        <v>56.41</v>
      </c>
      <c r="F10" s="140"/>
      <c r="G10" s="140"/>
      <c r="H10" s="139" t="s">
        <v>135</v>
      </c>
      <c r="I10" s="131"/>
    </row>
    <row r="11" spans="1:12" ht="15">
      <c r="B11" s="138" t="s">
        <v>138</v>
      </c>
      <c r="C11" s="139"/>
      <c r="D11" s="139"/>
      <c r="E11" s="140">
        <v>-9745.08</v>
      </c>
      <c r="F11" s="140"/>
      <c r="G11" s="140"/>
      <c r="H11" s="139" t="s">
        <v>130</v>
      </c>
      <c r="I11" s="131"/>
    </row>
    <row r="12" spans="1:12" ht="15">
      <c r="B12" s="138" t="s">
        <v>139</v>
      </c>
      <c r="C12" s="139"/>
      <c r="D12" s="139"/>
      <c r="E12" s="140">
        <v>-3926.97</v>
      </c>
      <c r="F12" s="140"/>
      <c r="G12" s="140"/>
      <c r="H12" s="139" t="s">
        <v>130</v>
      </c>
      <c r="I12" s="131"/>
    </row>
    <row r="13" spans="1:12" ht="15">
      <c r="B13" s="138" t="s">
        <v>139</v>
      </c>
      <c r="C13" s="139"/>
      <c r="D13" s="139"/>
      <c r="E13" s="140">
        <v>-2374.46</v>
      </c>
      <c r="F13" s="140"/>
      <c r="G13" s="140"/>
      <c r="H13" s="139" t="s">
        <v>131</v>
      </c>
      <c r="I13" s="131"/>
    </row>
    <row r="14" spans="1:12" ht="15">
      <c r="B14" s="138" t="s">
        <v>139</v>
      </c>
      <c r="C14" s="139"/>
      <c r="D14" s="139"/>
      <c r="E14" s="140">
        <v>-1253.04</v>
      </c>
      <c r="F14" s="140"/>
      <c r="G14" s="140"/>
      <c r="H14" s="139" t="s">
        <v>132</v>
      </c>
      <c r="I14" s="131"/>
    </row>
    <row r="15" spans="1:12" ht="15">
      <c r="B15" s="138" t="s">
        <v>139</v>
      </c>
      <c r="C15" s="139"/>
      <c r="D15" s="139"/>
      <c r="E15" s="140">
        <v>-3120.58</v>
      </c>
      <c r="F15" s="140"/>
      <c r="G15" s="140"/>
      <c r="H15" s="139" t="s">
        <v>133</v>
      </c>
      <c r="I15" s="131"/>
    </row>
    <row r="16" spans="1:12" ht="15">
      <c r="B16" s="138" t="s">
        <v>139</v>
      </c>
      <c r="C16" s="139"/>
      <c r="D16" s="139"/>
      <c r="E16" s="140">
        <v>-1503.37</v>
      </c>
      <c r="F16" s="140"/>
      <c r="G16" s="140"/>
      <c r="H16" s="139" t="s">
        <v>134</v>
      </c>
      <c r="I16" s="131"/>
    </row>
    <row r="17" spans="2:9" ht="15">
      <c r="B17" s="138" t="s">
        <v>139</v>
      </c>
      <c r="C17" s="139"/>
      <c r="D17" s="139"/>
      <c r="E17" s="140">
        <v>-498.59</v>
      </c>
      <c r="F17" s="140"/>
      <c r="G17" s="140"/>
      <c r="H17" s="139" t="s">
        <v>135</v>
      </c>
      <c r="I17" s="131"/>
    </row>
    <row r="18" spans="2:9" ht="15">
      <c r="B18" s="138" t="s">
        <v>140</v>
      </c>
      <c r="C18" s="139"/>
      <c r="D18" s="139"/>
      <c r="E18" s="140">
        <v>-1947.47</v>
      </c>
      <c r="F18" s="140"/>
      <c r="G18" s="140"/>
      <c r="H18" s="139" t="s">
        <v>131</v>
      </c>
      <c r="I18" s="131"/>
    </row>
    <row r="19" spans="2:9" ht="15">
      <c r="B19" s="138" t="s">
        <v>140</v>
      </c>
      <c r="C19" s="139"/>
      <c r="D19" s="139"/>
      <c r="E19" s="140">
        <v>-4337.83</v>
      </c>
      <c r="F19" s="140"/>
      <c r="G19" s="140"/>
      <c r="H19" s="139" t="s">
        <v>132</v>
      </c>
      <c r="I19" s="132"/>
    </row>
    <row r="20" spans="2:9" ht="15">
      <c r="B20" s="138" t="s">
        <v>140</v>
      </c>
      <c r="C20" s="139"/>
      <c r="D20" s="139"/>
      <c r="E20" s="140">
        <v>-4596.79</v>
      </c>
      <c r="F20" s="140"/>
      <c r="G20" s="140"/>
      <c r="H20" s="139" t="s">
        <v>133</v>
      </c>
      <c r="I20" s="133"/>
    </row>
    <row r="21" spans="2:9" ht="15">
      <c r="B21" s="138" t="s">
        <v>140</v>
      </c>
      <c r="C21" s="139"/>
      <c r="D21" s="139"/>
      <c r="E21" s="140">
        <v>-2351.5300000000002</v>
      </c>
      <c r="F21" s="140"/>
      <c r="G21" s="140"/>
      <c r="H21" s="139" t="s">
        <v>134</v>
      </c>
      <c r="I21" s="131"/>
    </row>
    <row r="22" spans="2:9" ht="15">
      <c r="B22" s="138" t="s">
        <v>140</v>
      </c>
      <c r="C22" s="139"/>
      <c r="D22" s="139"/>
      <c r="E22" s="140">
        <v>-1071.79</v>
      </c>
      <c r="F22" s="140"/>
      <c r="G22" s="140"/>
      <c r="H22" s="139" t="s">
        <v>135</v>
      </c>
      <c r="I22" s="131"/>
    </row>
    <row r="23" spans="2:9" ht="15">
      <c r="B23" s="138" t="s">
        <v>140</v>
      </c>
      <c r="C23" s="139"/>
      <c r="D23" s="139"/>
      <c r="E23" s="140">
        <v>-132.26</v>
      </c>
      <c r="F23" s="140"/>
      <c r="G23" s="140"/>
      <c r="H23" s="139" t="s">
        <v>136</v>
      </c>
      <c r="I23" s="131"/>
    </row>
    <row r="24" spans="2:9" ht="15">
      <c r="B24" s="138" t="s">
        <v>141</v>
      </c>
      <c r="C24" s="139"/>
      <c r="D24" s="139"/>
      <c r="E24" s="140">
        <v>-17264.28</v>
      </c>
      <c r="F24" s="140"/>
      <c r="G24" s="140"/>
      <c r="H24" s="139" t="s">
        <v>130</v>
      </c>
      <c r="I24" s="131"/>
    </row>
    <row r="25" spans="2:9" ht="15">
      <c r="B25" s="138" t="s">
        <v>142</v>
      </c>
      <c r="C25" s="139"/>
      <c r="D25" s="139"/>
      <c r="E25" s="140">
        <v>50.94</v>
      </c>
      <c r="F25" s="140"/>
      <c r="G25" s="140"/>
      <c r="H25" s="139" t="s">
        <v>130</v>
      </c>
      <c r="I25" s="131"/>
    </row>
    <row r="26" spans="2:9" ht="15">
      <c r="B26" s="138" t="s">
        <v>142</v>
      </c>
      <c r="C26" s="139"/>
      <c r="D26" s="139"/>
      <c r="E26" s="140">
        <v>-229.44</v>
      </c>
      <c r="F26" s="140"/>
      <c r="G26" s="140"/>
      <c r="H26" s="139" t="s">
        <v>131</v>
      </c>
      <c r="I26" s="131"/>
    </row>
    <row r="27" spans="2:9" ht="15">
      <c r="B27" s="138" t="s">
        <v>142</v>
      </c>
      <c r="C27" s="139"/>
      <c r="D27" s="139"/>
      <c r="E27" s="140">
        <v>-139.96</v>
      </c>
      <c r="F27" s="140"/>
      <c r="G27" s="140"/>
      <c r="H27" s="139" t="s">
        <v>132</v>
      </c>
      <c r="I27" s="131"/>
    </row>
    <row r="28" spans="2:9" ht="15">
      <c r="B28" s="138" t="s">
        <v>142</v>
      </c>
      <c r="C28" s="139"/>
      <c r="D28" s="139"/>
      <c r="E28" s="140">
        <v>-561.28</v>
      </c>
      <c r="F28" s="140"/>
      <c r="G28" s="140"/>
      <c r="H28" s="139" t="s">
        <v>133</v>
      </c>
      <c r="I28" s="131"/>
    </row>
    <row r="29" spans="2:9" ht="15.75" thickBot="1">
      <c r="B29" s="141" t="s">
        <v>142</v>
      </c>
      <c r="C29" s="142"/>
      <c r="D29" s="142"/>
      <c r="E29" s="143">
        <v>-83.58</v>
      </c>
      <c r="F29" s="143"/>
      <c r="G29" s="143"/>
      <c r="H29" s="142" t="s">
        <v>134</v>
      </c>
      <c r="I29" s="134"/>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2017-08-21T15:54:10Z</dcterms:modified>
</cp:coreProperties>
</file>